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fundacaorenova-my.sharepoint.com/personal/crtf_gvo_fundacaorenova_org/Documents/Documentos/1 Procedimentos de Gestão Ambiental/PG-LIC-001 - Requisitos de Gestão Ambiental/Anexos/"/>
    </mc:Choice>
  </mc:AlternateContent>
  <xr:revisionPtr revIDLastSave="0" documentId="13_ncr:1_{A1E9C51E-2BEB-4E1A-84BA-D645E759CED0}" xr6:coauthVersionLast="46" xr6:coauthVersionMax="46" xr10:uidLastSave="{00000000-0000-0000-0000-000000000000}"/>
  <bookViews>
    <workbookView minimized="1" xWindow="5805" yWindow="3465" windowWidth="15375" windowHeight="7875" xr2:uid="{00000000-000D-0000-FFFF-FFFF00000000}"/>
  </bookViews>
  <sheets>
    <sheet name="Avaliação de Desempenho" sheetId="1" r:id="rId1"/>
  </sheets>
  <definedNames>
    <definedName name="_xlnm.Print_Area" localSheetId="0">'Avaliação de Desempenho'!$C$1:$M$56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1" l="1"/>
  <c r="H49" i="1" l="1"/>
  <c r="H48" i="1"/>
  <c r="F19" i="1" l="1"/>
  <c r="H33" i="1"/>
  <c r="H34" i="1"/>
  <c r="H35" i="1"/>
  <c r="H36" i="1"/>
  <c r="H37" i="1"/>
  <c r="H38" i="1"/>
  <c r="H39" i="1"/>
  <c r="H40" i="1"/>
  <c r="H41" i="1"/>
  <c r="H42" i="1"/>
  <c r="H43" i="1"/>
  <c r="H32" i="1"/>
  <c r="F16" i="1" l="1"/>
  <c r="H26" i="1"/>
  <c r="H27" i="1"/>
  <c r="H28" i="1"/>
  <c r="H29" i="1"/>
  <c r="H30" i="1"/>
  <c r="H31" i="1"/>
  <c r="H44" i="1"/>
  <c r="H45" i="1"/>
  <c r="H46" i="1"/>
  <c r="H47" i="1"/>
  <c r="V48" i="1"/>
  <c r="H50" i="1"/>
  <c r="H51" i="1"/>
  <c r="H52" i="1"/>
  <c r="H53" i="1"/>
  <c r="D16" i="1"/>
  <c r="V50" i="1" l="1"/>
  <c r="F22" i="1"/>
  <c r="V54" i="1"/>
  <c r="C19" i="1"/>
  <c r="E20" i="1" l="1"/>
  <c r="D20" i="1"/>
  <c r="C20" i="1"/>
  <c r="D19" i="1"/>
  <c r="D14" i="1"/>
  <c r="F20" i="1" l="1"/>
  <c r="E22" i="1"/>
  <c r="D18" i="1" l="1"/>
  <c r="D17" i="1"/>
  <c r="D15" i="1"/>
  <c r="D22" i="1"/>
  <c r="D21" i="1"/>
  <c r="E21" i="1"/>
  <c r="E19" i="1"/>
  <c r="E18" i="1"/>
  <c r="E17" i="1"/>
  <c r="E16" i="1"/>
  <c r="E15" i="1"/>
  <c r="E14" i="1"/>
  <c r="V53" i="1"/>
  <c r="F14" i="1" l="1"/>
  <c r="V46" i="1"/>
  <c r="V26" i="1"/>
  <c r="F17" i="1"/>
  <c r="F18" i="1"/>
  <c r="F15" i="1"/>
  <c r="V29" i="1"/>
  <c r="V44" i="1"/>
  <c r="F21" i="1"/>
  <c r="C21" i="1" l="1"/>
  <c r="C17" i="1"/>
  <c r="C15" i="1"/>
  <c r="C22" i="1" l="1"/>
  <c r="C18" i="1"/>
  <c r="C16" i="1"/>
  <c r="C14" i="1"/>
  <c r="G55" i="1"/>
  <c r="U55" i="1"/>
  <c r="E23" i="1" l="1"/>
  <c r="D23" i="1"/>
  <c r="V32" i="1" l="1"/>
  <c r="I26" i="1" s="1"/>
  <c r="I46" i="1" l="1"/>
  <c r="G18" i="1" s="1"/>
  <c r="I48" i="1"/>
  <c r="G19" i="1" s="1"/>
  <c r="I29" i="1"/>
  <c r="G15" i="1" s="1"/>
  <c r="I53" i="1"/>
  <c r="G21" i="1" s="1"/>
  <c r="I44" i="1"/>
  <c r="G17" i="1" s="1"/>
  <c r="I50" i="1"/>
  <c r="G20" i="1" s="1"/>
  <c r="G14" i="1"/>
  <c r="I54" i="1"/>
  <c r="G22" i="1" s="1"/>
  <c r="I32" i="1"/>
  <c r="I55" i="1" l="1"/>
  <c r="G16" i="1"/>
  <c r="G23" i="1" l="1"/>
</calcChain>
</file>

<file path=xl/sharedStrings.xml><?xml version="1.0" encoding="utf-8"?>
<sst xmlns="http://schemas.openxmlformats.org/spreadsheetml/2006/main" count="77" uniqueCount="76">
  <si>
    <t>Critérios</t>
  </si>
  <si>
    <t>Nota</t>
  </si>
  <si>
    <t>Porcentagem por critério %</t>
  </si>
  <si>
    <t>Porcentagem Geral %</t>
  </si>
  <si>
    <t>Total</t>
  </si>
  <si>
    <t xml:space="preserve"> ---------</t>
  </si>
  <si>
    <t>Avaliação de Meio Ambiente</t>
  </si>
  <si>
    <t>Pesos (%) por critério</t>
  </si>
  <si>
    <t>Pesos (%) Geral</t>
  </si>
  <si>
    <t>Observações</t>
  </si>
  <si>
    <t>PESOS
Critério</t>
  </si>
  <si>
    <t>Pesos geral</t>
  </si>
  <si>
    <t>NA para o Geral</t>
  </si>
  <si>
    <t>TOTAL PONTOS</t>
  </si>
  <si>
    <t xml:space="preserve"> ------</t>
  </si>
  <si>
    <t>Pontos Possíveis</t>
  </si>
  <si>
    <t>NA</t>
  </si>
  <si>
    <t>A contratada participou da reunião mensal de Gestão Ambiental?</t>
  </si>
  <si>
    <t>As Ocorrências Ambientais foram registradas e comunicadas pela contratada dentro dos prazos estipulados ?</t>
  </si>
  <si>
    <t>Foi apresentado plano de ação e as tratativas estão sendo executadas de acordo com os prazos estipulados?</t>
  </si>
  <si>
    <t>Mobilização</t>
  </si>
  <si>
    <t>Entregas Mensais</t>
  </si>
  <si>
    <t xml:space="preserve">Evidencias de Gestão Ambiental </t>
  </si>
  <si>
    <t>Não conformidades</t>
  </si>
  <si>
    <t xml:space="preserve">Ocorrências Ambientais </t>
  </si>
  <si>
    <t>Desmobilização</t>
  </si>
  <si>
    <t>Reunião de Desempenho Mensal</t>
  </si>
  <si>
    <t xml:space="preserve">Inspeção Ambiental </t>
  </si>
  <si>
    <t>Documentação Legal</t>
  </si>
  <si>
    <r>
      <t xml:space="preserve">Observação: </t>
    </r>
    <r>
      <rPr>
        <sz val="12"/>
        <rFont val="Arial"/>
        <family val="2"/>
      </rPr>
      <t>A contratada que obtiver resultado abaixo de 80% deverá apresentar um plano de ação no prazo de 1 dias útil contado a partir da data de divulgação do resultado da avaliação.</t>
    </r>
  </si>
  <si>
    <t>Código:</t>
  </si>
  <si>
    <t>Nº da revisão:</t>
  </si>
  <si>
    <t>Elaborador:</t>
  </si>
  <si>
    <t>Aprovador:</t>
  </si>
  <si>
    <t>Euzimar Augusto da Rocha Rosado</t>
  </si>
  <si>
    <t>Data da aprovação:</t>
  </si>
  <si>
    <t>Periodicidade da revisão:</t>
  </si>
  <si>
    <t>Anual</t>
  </si>
  <si>
    <t>Classificação:</t>
  </si>
  <si>
    <t>Público</t>
  </si>
  <si>
    <t>FM-LIC-016</t>
  </si>
  <si>
    <t>Andreia Fernandes Barbosa</t>
  </si>
  <si>
    <t>Avaliação de Desempenho Ambiental</t>
  </si>
  <si>
    <t xml:space="preserve"> </t>
  </si>
  <si>
    <t xml:space="preserve">A contratada apresentou evidências da realização das inspeções ambientais conforme previsto no PG-LIC-001 , com a identificação de desvios e correção dos mesmos? </t>
  </si>
  <si>
    <t>As Ocorrências Ambientais foram tratadas pela contratada?</t>
  </si>
  <si>
    <t>A contratada apresentou evidencias da gestão adequada de produtos químicos referente ao período? (Evidências completas, legíveis e sem rasuras)</t>
  </si>
  <si>
    <t>Nota (0, 5 e 10)</t>
  </si>
  <si>
    <t xml:space="preserve">A contratada apresentou, dentro do prazo estabelecido, evidências da correção dos desvios identificados nas inspeções ambientais feitas pela Fundação Renova/Fiscalização? </t>
  </si>
  <si>
    <t>O Relatório de Desempenho Mensal foi entregue dentro do prazo estipulado? (sim=10 não=0)</t>
  </si>
  <si>
    <t>A contratada apresentou evidencias da gestão adequada dos resíduos gerados no período? (Evidências completas, legíveis e sem rasuras)</t>
  </si>
  <si>
    <t>A Fundação Renova/Fiscalização identificou desvios recorrentes em inspeções ambientais nas áreas da empresa contratada? (2 recorrências da mesma tipologia por período em alguma frente de serviço). (sim=0 não=NA)</t>
  </si>
  <si>
    <r>
      <rPr>
        <b/>
        <sz val="10"/>
        <color rgb="FF002060"/>
        <rFont val="Arial"/>
        <family val="2"/>
      </rPr>
      <t>CRITÉRIOS PARA AVALIAÇÂO:</t>
    </r>
    <r>
      <rPr>
        <b/>
        <sz val="10"/>
        <rFont val="Arial"/>
        <family val="2"/>
      </rPr>
      <t xml:space="preserve"> NA - NÃO SE APLICA          0 - NÃO ATENDE / NÃO     5 - ATENDE PARCIALMENTE     10 - ATENDE / SIM</t>
    </r>
  </si>
  <si>
    <t>O Relatório de Desempenho Mensal do mês anterior foi entregue corrigido, com as adequações solicitadas (RDM aprovado)? (sim=10 não=0)</t>
  </si>
  <si>
    <t>A contratada apresentou para aprovação, no prazo estabelecido, a planilha de Aspectos e Impactos Ambientais, conforme padrão definido no PG-LIC-002?</t>
  </si>
  <si>
    <t>A contratada apresentou para aprovação, no prazo estabelecido, o Plano de Gestão Ambiental, conforme padrão definido no FM-LIC-002?</t>
  </si>
  <si>
    <t>A contratada apresentou para aprovação o Relatório de Mobilização Ambiental de canteiros de obras e áreas de apoio, conforme padrão definido no FM-LIC-003?</t>
  </si>
  <si>
    <t xml:space="preserve">A Planilha de Indicadores Ambientais e a Apresentação de Indicadores Ambientais foram entregue no prazo estipulado, completas e com as informações aderentes às evidencias do RDM? </t>
  </si>
  <si>
    <t>A contratada apresentou evidencias da gestão adequada de emissões atmosféricas de veículos/equipamentos movidos à diesel referente ao período? (Evidências completas, legíveis e sem rasuras)</t>
  </si>
  <si>
    <t>A contratada apresentou evidencias da gestão adequada de recursos hídricos, através do controle de captação de água conforme padrão FM-LIC-012? (Evidências completas, legíveis e sem rasuras)</t>
  </si>
  <si>
    <t>A contratada apresentou evidencias da gestão adequada de efluentes líquidos referente ao período? (Manifestos de Transporte e certificados de destinação final completos, legíveis e sem rasuras)</t>
  </si>
  <si>
    <t>A contratada apresentou evidencias da gestão adequada de medidas de controle ambiental em obras referente ao período? (Controles de processos erosivos, controle de assoreamento, dispositivos de drenagem, dentre outros)</t>
  </si>
  <si>
    <t>A contratada evidenciou a realização de alguma boa prática ambiental no período? (sim=10, não=NA)</t>
  </si>
  <si>
    <t>A contratada apresentou para aprovação o Relatório de Desmobilização Ambiental de canteiros de obras e áreas de apoio, conforme padrão definido no FM-LIC-017?</t>
  </si>
  <si>
    <t>As licenças e autorizações ambientais relacionadas à contratada, bem como suas subcontratadas e fornecedores estão em dia?</t>
  </si>
  <si>
    <t>A contratada apresentou evidências de realização de Treinamento Introdutório de Meio Ambiente? (Evidências completas, legíveis e sem rasuras)</t>
  </si>
  <si>
    <t>A contratada apresentou evidências de realização de Diálogos de Meio Ambiente semanais? (Evidências completas, legíveis e sem rasuras)</t>
  </si>
  <si>
    <t>A contratada apresentou evidências de realização de Campanha de Meio Ambiente, de acordo com a periodicidade prevista no documento FM-LIC-014?  (Evidências completas, legíveis e sem rasuras)</t>
  </si>
  <si>
    <t>A contratada apresentou evidências de realização de Simulados de Ocorrências Ambientais, de acordo com a periodicidade prevista no documento FM-LIC-014?  (Evidências completas, legíveis e sem rasuras)</t>
  </si>
  <si>
    <t>A contratada apresentou evidencias da higienização de caixas dágua, descontaminação de pipa de água potável, higienização de bebeduros e laudo de potabilidade? (Evidências completas, legíveis e sem rasuras)</t>
  </si>
  <si>
    <t xml:space="preserve">Contratada
</t>
  </si>
  <si>
    <t xml:space="preserve">Período
</t>
  </si>
  <si>
    <t xml:space="preserve">Responsável pela Avaliação 
</t>
  </si>
  <si>
    <t>Foi registrada pela Fundação Renova, alguma não conformidade ambiental nas atividades da contratada no período? (sim=0 não=10)</t>
  </si>
  <si>
    <t>Foi gerado por partes interessadas alguma reclamação, notificação, autuação ou multa, relativa às atividaes executadas pela contratada no período? (sim=0 não=10)</t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</si>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</sst>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sz val="12"/>
      <color rgb="FFFF0000"/>
      <name val="Arial"/>
      <family val="2"/>
    </font>
    <font>
      <b/>
      <sz val="14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5"/>
      <name val="Arial"/>
      <family val="2"/>
    </font>
    <font>
      <b/>
      <sz val="10"/>
      <color rgb="FF002060"/>
      <name val="Arial"/>
      <family val="2"/>
    </font>
    <font>
      <b/>
      <sz val="14"/>
      <name val="Arial"/>
      <family val="2"/>
    </font>
    <font>
      <sz val="10"/>
      <color theme="3" tint="0.59999389629810485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6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77">
    <xf numFmtId="0" fontId="0" fillId="0" borderId="0" xfId="0"/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1" fillId="2" borderId="0" xfId="1" applyFill="1" applyAlignment="1">
      <alignment vertical="center"/>
    </xf>
    <xf numFmtId="0" fontId="1" fillId="0" borderId="0" xfId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2" borderId="0" xfId="1" applyFont="1" applyFill="1" applyAlignment="1">
      <alignment vertical="center"/>
    </xf>
    <xf numFmtId="0" fontId="4" fillId="2" borderId="0" xfId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2" fontId="4" fillId="0" borderId="0" xfId="1" applyNumberFormat="1" applyFont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5" xfId="1" applyFont="1" applyBorder="1" applyAlignment="1">
      <alignment horizontal="center" vertical="center"/>
    </xf>
    <xf numFmtId="164" fontId="4" fillId="0" borderId="15" xfId="3" applyFont="1" applyBorder="1" applyAlignment="1">
      <alignment horizontal="center" vertical="center" wrapText="1"/>
    </xf>
    <xf numFmtId="164" fontId="4" fillId="0" borderId="15" xfId="3" applyFont="1" applyBorder="1" applyAlignment="1">
      <alignment horizontal="center" vertical="center"/>
    </xf>
    <xf numFmtId="164" fontId="4" fillId="0" borderId="15" xfId="1" applyNumberFormat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/>
    </xf>
    <xf numFmtId="9" fontId="7" fillId="0" borderId="15" xfId="2" applyFont="1" applyBorder="1" applyAlignment="1">
      <alignment horizontal="center" vertical="center" wrapText="1"/>
    </xf>
    <xf numFmtId="9" fontId="7" fillId="0" borderId="16" xfId="2" applyFont="1" applyBorder="1" applyAlignment="1">
      <alignment horizontal="center" vertical="center" wrapText="1"/>
    </xf>
    <xf numFmtId="0" fontId="12" fillId="0" borderId="22" xfId="1" applyFont="1" applyBorder="1" applyAlignment="1">
      <alignment horizontal="center" vertical="center" wrapText="1"/>
    </xf>
    <xf numFmtId="0" fontId="7" fillId="4" borderId="39" xfId="1" applyFont="1" applyFill="1" applyBorder="1" applyAlignment="1" applyProtection="1">
      <alignment horizontal="center" vertical="center" wrapText="1"/>
      <protection locked="0"/>
    </xf>
    <xf numFmtId="2" fontId="7" fillId="4" borderId="36" xfId="1" applyNumberFormat="1" applyFont="1" applyFill="1" applyBorder="1" applyAlignment="1">
      <alignment horizontal="center" vertical="center" wrapText="1"/>
    </xf>
    <xf numFmtId="0" fontId="7" fillId="4" borderId="40" xfId="1" applyFont="1" applyFill="1" applyBorder="1" applyAlignment="1" applyProtection="1">
      <alignment horizontal="center" vertical="center" wrapText="1"/>
      <protection locked="0"/>
    </xf>
    <xf numFmtId="2" fontId="7" fillId="4" borderId="29" xfId="1" applyNumberFormat="1" applyFont="1" applyFill="1" applyBorder="1" applyAlignment="1">
      <alignment horizontal="center" vertical="center" wrapText="1"/>
    </xf>
    <xf numFmtId="0" fontId="7" fillId="4" borderId="41" xfId="1" applyFont="1" applyFill="1" applyBorder="1" applyAlignment="1" applyProtection="1">
      <alignment horizontal="center" vertical="center" wrapText="1"/>
      <protection locked="0"/>
    </xf>
    <xf numFmtId="2" fontId="7" fillId="4" borderId="20" xfId="1" applyNumberFormat="1" applyFont="1" applyFill="1" applyBorder="1" applyAlignment="1">
      <alignment horizontal="center" vertical="center" wrapText="1"/>
    </xf>
    <xf numFmtId="0" fontId="7" fillId="4" borderId="43" xfId="1" applyFont="1" applyFill="1" applyBorder="1" applyAlignment="1" applyProtection="1">
      <alignment horizontal="center" vertical="center" wrapText="1"/>
      <protection locked="0"/>
    </xf>
    <xf numFmtId="2" fontId="7" fillId="4" borderId="42" xfId="1" applyNumberFormat="1" applyFont="1" applyFill="1" applyBorder="1" applyAlignment="1">
      <alignment horizontal="center" vertical="center" wrapText="1"/>
    </xf>
    <xf numFmtId="0" fontId="7" fillId="4" borderId="30" xfId="1" applyFont="1" applyFill="1" applyBorder="1" applyAlignment="1" applyProtection="1">
      <alignment horizontal="center" vertical="center" wrapText="1"/>
      <protection locked="0"/>
    </xf>
    <xf numFmtId="2" fontId="7" fillId="4" borderId="10" xfId="1" applyNumberFormat="1" applyFont="1" applyFill="1" applyBorder="1" applyAlignment="1">
      <alignment horizontal="center" vertical="center" wrapText="1"/>
    </xf>
    <xf numFmtId="0" fontId="7" fillId="4" borderId="11" xfId="1" applyFont="1" applyFill="1" applyBorder="1" applyAlignment="1" applyProtection="1">
      <alignment horizontal="center" vertical="center" wrapText="1"/>
      <protection locked="0"/>
    </xf>
    <xf numFmtId="0" fontId="8" fillId="0" borderId="23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 wrapText="1"/>
    </xf>
    <xf numFmtId="2" fontId="7" fillId="4" borderId="23" xfId="1" applyNumberFormat="1" applyFont="1" applyFill="1" applyBorder="1" applyAlignment="1">
      <alignment horizontal="center" vertical="center"/>
    </xf>
    <xf numFmtId="0" fontId="7" fillId="0" borderId="23" xfId="1" applyFont="1" applyBorder="1" applyAlignment="1" applyProtection="1">
      <alignment horizontal="center" vertical="center" wrapText="1"/>
      <protection locked="0"/>
    </xf>
    <xf numFmtId="0" fontId="14" fillId="0" borderId="12" xfId="1" applyFont="1" applyBorder="1" applyAlignment="1">
      <alignment horizontal="center" vertical="center" wrapText="1"/>
    </xf>
    <xf numFmtId="0" fontId="14" fillId="0" borderId="13" xfId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right" vertical="center" wrapText="1"/>
    </xf>
    <xf numFmtId="0" fontId="16" fillId="0" borderId="15" xfId="0" applyFont="1" applyBorder="1" applyAlignment="1">
      <alignment vertical="center" wrapText="1"/>
    </xf>
    <xf numFmtId="0" fontId="16" fillId="0" borderId="15" xfId="0" quotePrefix="1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15" fontId="16" fillId="0" borderId="0" xfId="0" applyNumberFormat="1" applyFont="1" applyAlignment="1">
      <alignment vertical="center" wrapText="1"/>
    </xf>
    <xf numFmtId="14" fontId="16" fillId="0" borderId="15" xfId="0" applyNumberFormat="1" applyFont="1" applyBorder="1" applyAlignment="1">
      <alignment horizontal="left" vertical="center" wrapText="1"/>
    </xf>
    <xf numFmtId="0" fontId="9" fillId="0" borderId="17" xfId="1" applyFont="1" applyBorder="1" applyAlignment="1">
      <alignment horizontal="center" vertical="center" wrapText="1"/>
    </xf>
    <xf numFmtId="0" fontId="9" fillId="0" borderId="15" xfId="1" applyFont="1" applyBorder="1" applyAlignment="1">
      <alignment horizontal="center" vertical="center"/>
    </xf>
    <xf numFmtId="2" fontId="18" fillId="0" borderId="15" xfId="1" applyNumberFormat="1" applyFont="1" applyBorder="1" applyAlignment="1">
      <alignment horizontal="center" vertical="center" wrapText="1"/>
    </xf>
    <xf numFmtId="9" fontId="9" fillId="5" borderId="16" xfId="2" applyFont="1" applyFill="1" applyBorder="1" applyAlignment="1">
      <alignment horizontal="center" vertical="center" wrapText="1"/>
    </xf>
    <xf numFmtId="0" fontId="1" fillId="3" borderId="51" xfId="1" applyFill="1" applyBorder="1" applyAlignment="1">
      <alignment vertical="center"/>
    </xf>
    <xf numFmtId="0" fontId="1" fillId="3" borderId="52" xfId="1" applyFill="1" applyBorder="1" applyAlignment="1">
      <alignment vertical="center"/>
    </xf>
    <xf numFmtId="0" fontId="12" fillId="3" borderId="53" xfId="1" applyFont="1" applyFill="1" applyBorder="1" applyAlignment="1">
      <alignment vertical="center"/>
    </xf>
    <xf numFmtId="0" fontId="12" fillId="3" borderId="54" xfId="1" applyFont="1" applyFill="1" applyBorder="1" applyAlignment="1">
      <alignment vertical="center"/>
    </xf>
    <xf numFmtId="0" fontId="15" fillId="3" borderId="54" xfId="1" applyFont="1" applyFill="1" applyBorder="1" applyAlignment="1">
      <alignment vertical="center"/>
    </xf>
    <xf numFmtId="0" fontId="1" fillId="3" borderId="55" xfId="1" applyFill="1" applyBorder="1" applyAlignment="1">
      <alignment vertical="center"/>
    </xf>
    <xf numFmtId="0" fontId="4" fillId="4" borderId="0" xfId="1" applyFont="1" applyFill="1" applyAlignment="1">
      <alignment vertical="center"/>
    </xf>
    <xf numFmtId="0" fontId="5" fillId="4" borderId="0" xfId="1" applyFont="1" applyFill="1" applyAlignment="1">
      <alignment vertical="center"/>
    </xf>
    <xf numFmtId="164" fontId="4" fillId="4" borderId="15" xfId="3" applyFont="1" applyFill="1" applyBorder="1" applyAlignment="1">
      <alignment horizontal="center" vertical="center"/>
    </xf>
    <xf numFmtId="0" fontId="1" fillId="4" borderId="0" xfId="1" applyFill="1" applyAlignment="1">
      <alignment vertical="center"/>
    </xf>
    <xf numFmtId="0" fontId="1" fillId="6" borderId="0" xfId="1" applyFill="1" applyAlignment="1">
      <alignment vertical="center"/>
    </xf>
    <xf numFmtId="2" fontId="7" fillId="0" borderId="22" xfId="1" applyNumberFormat="1" applyFont="1" applyBorder="1" applyAlignment="1">
      <alignment horizontal="center" vertical="center"/>
    </xf>
    <xf numFmtId="164" fontId="4" fillId="0" borderId="18" xfId="3" applyFont="1" applyBorder="1" applyAlignment="1">
      <alignment horizontal="center" vertical="center"/>
    </xf>
    <xf numFmtId="2" fontId="7" fillId="0" borderId="30" xfId="1" applyNumberFormat="1" applyFont="1" applyBorder="1" applyAlignment="1">
      <alignment horizontal="center" vertical="center"/>
    </xf>
    <xf numFmtId="2" fontId="7" fillId="4" borderId="46" xfId="1" applyNumberFormat="1" applyFont="1" applyFill="1" applyBorder="1" applyAlignment="1">
      <alignment horizontal="center" vertical="center" wrapText="1"/>
    </xf>
    <xf numFmtId="2" fontId="7" fillId="4" borderId="39" xfId="1" applyNumberFormat="1" applyFont="1" applyFill="1" applyBorder="1" applyAlignment="1">
      <alignment horizontal="center" vertical="center" wrapText="1"/>
    </xf>
    <xf numFmtId="2" fontId="7" fillId="4" borderId="41" xfId="1" applyNumberFormat="1" applyFont="1" applyFill="1" applyBorder="1" applyAlignment="1">
      <alignment horizontal="center" vertical="center" wrapText="1"/>
    </xf>
    <xf numFmtId="0" fontId="7" fillId="4" borderId="36" xfId="1" applyFont="1" applyFill="1" applyBorder="1" applyAlignment="1" applyProtection="1">
      <alignment horizontal="center" vertical="center" wrapText="1"/>
      <protection locked="0"/>
    </xf>
    <xf numFmtId="0" fontId="7" fillId="4" borderId="20" xfId="1" applyFont="1" applyFill="1" applyBorder="1" applyAlignment="1" applyProtection="1">
      <alignment horizontal="center" vertical="center" wrapText="1"/>
      <protection locked="0"/>
    </xf>
    <xf numFmtId="0" fontId="12" fillId="4" borderId="30" xfId="1" applyFont="1" applyFill="1" applyBorder="1" applyAlignment="1">
      <alignment horizontal="center" vertical="center" wrapText="1"/>
    </xf>
    <xf numFmtId="0" fontId="7" fillId="0" borderId="39" xfId="1" applyFont="1" applyFill="1" applyBorder="1" applyAlignment="1" applyProtection="1">
      <alignment horizontal="center" vertical="center" wrapText="1"/>
      <protection locked="0"/>
    </xf>
    <xf numFmtId="0" fontId="7" fillId="0" borderId="40" xfId="1" applyFont="1" applyFill="1" applyBorder="1" applyAlignment="1" applyProtection="1">
      <alignment horizontal="center" vertical="center" wrapText="1"/>
      <protection locked="0"/>
    </xf>
    <xf numFmtId="0" fontId="7" fillId="0" borderId="43" xfId="1" applyFont="1" applyFill="1" applyBorder="1" applyAlignment="1" applyProtection="1">
      <alignment horizontal="center" vertical="center" wrapText="1"/>
      <protection locked="0"/>
    </xf>
    <xf numFmtId="0" fontId="7" fillId="0" borderId="61" xfId="1" applyFont="1" applyFill="1" applyBorder="1" applyAlignment="1" applyProtection="1">
      <alignment horizontal="center" vertical="center" wrapText="1"/>
      <protection locked="0"/>
    </xf>
    <xf numFmtId="0" fontId="7" fillId="0" borderId="57" xfId="1" applyFont="1" applyFill="1" applyBorder="1" applyAlignment="1" applyProtection="1">
      <alignment horizontal="center" vertical="center" wrapText="1"/>
      <protection locked="0"/>
    </xf>
    <xf numFmtId="0" fontId="7" fillId="0" borderId="21" xfId="1" applyFont="1" applyFill="1" applyBorder="1" applyAlignment="1" applyProtection="1">
      <alignment horizontal="center" vertical="center" wrapText="1"/>
      <protection locked="0"/>
    </xf>
    <xf numFmtId="0" fontId="7" fillId="0" borderId="56" xfId="1" applyFont="1" applyFill="1" applyBorder="1" applyAlignment="1" applyProtection="1">
      <alignment horizontal="center" vertical="center" wrapText="1"/>
      <protection locked="0"/>
    </xf>
    <xf numFmtId="0" fontId="7" fillId="4" borderId="56" xfId="1" applyFont="1" applyFill="1" applyBorder="1" applyAlignment="1" applyProtection="1">
      <alignment horizontal="center" vertical="center" wrapText="1"/>
      <protection locked="0"/>
    </xf>
    <xf numFmtId="0" fontId="7" fillId="4" borderId="3" xfId="1" applyFont="1" applyFill="1" applyBorder="1" applyAlignment="1" applyProtection="1">
      <alignment horizontal="center" vertical="center" wrapText="1"/>
      <protection locked="0"/>
    </xf>
    <xf numFmtId="0" fontId="7" fillId="4" borderId="5" xfId="1" applyFont="1" applyFill="1" applyBorder="1" applyAlignment="1" applyProtection="1">
      <alignment horizontal="center" vertical="center" wrapText="1"/>
      <protection locked="0"/>
    </xf>
    <xf numFmtId="0" fontId="7" fillId="4" borderId="8" xfId="1" applyFont="1" applyFill="1" applyBorder="1" applyAlignment="1" applyProtection="1">
      <alignment horizontal="center" vertical="center" wrapText="1"/>
      <protection locked="0"/>
    </xf>
    <xf numFmtId="0" fontId="6" fillId="4" borderId="0" xfId="1" applyFont="1" applyFill="1" applyAlignment="1">
      <alignment horizontal="center" vertical="center" wrapText="1"/>
    </xf>
    <xf numFmtId="164" fontId="4" fillId="0" borderId="15" xfId="3" applyFont="1" applyBorder="1" applyAlignment="1">
      <alignment horizontal="center" vertical="center"/>
    </xf>
    <xf numFmtId="0" fontId="12" fillId="4" borderId="39" xfId="1" applyFont="1" applyFill="1" applyBorder="1" applyAlignment="1">
      <alignment horizontal="center" vertical="center" wrapText="1"/>
    </xf>
    <xf numFmtId="0" fontId="12" fillId="4" borderId="41" xfId="1" applyFont="1" applyFill="1" applyBorder="1" applyAlignment="1">
      <alignment horizontal="center" vertical="center" wrapText="1"/>
    </xf>
    <xf numFmtId="0" fontId="8" fillId="4" borderId="65" xfId="1" applyFont="1" applyFill="1" applyBorder="1" applyAlignment="1">
      <alignment horizontal="left" vertical="center" wrapText="1"/>
    </xf>
    <xf numFmtId="0" fontId="8" fillId="4" borderId="34" xfId="1" applyFont="1" applyFill="1" applyBorder="1" applyAlignment="1">
      <alignment horizontal="left" vertical="center" wrapText="1"/>
    </xf>
    <xf numFmtId="0" fontId="8" fillId="4" borderId="60" xfId="1" applyFont="1" applyFill="1" applyBorder="1" applyAlignment="1">
      <alignment horizontal="left" vertical="center" wrapText="1"/>
    </xf>
    <xf numFmtId="0" fontId="8" fillId="4" borderId="29" xfId="1" applyFont="1" applyFill="1" applyBorder="1" applyAlignment="1">
      <alignment horizontal="left" vertical="center" wrapText="1"/>
    </xf>
    <xf numFmtId="0" fontId="8" fillId="4" borderId="57" xfId="1" applyFont="1" applyFill="1" applyBorder="1" applyAlignment="1">
      <alignment horizontal="left" vertical="center" wrapText="1"/>
    </xf>
    <xf numFmtId="0" fontId="12" fillId="4" borderId="22" xfId="1" applyFont="1" applyFill="1" applyBorder="1" applyAlignment="1">
      <alignment horizontal="center" vertical="center" wrapText="1"/>
    </xf>
    <xf numFmtId="0" fontId="12" fillId="4" borderId="31" xfId="1" applyFont="1" applyFill="1" applyBorder="1" applyAlignment="1">
      <alignment horizontal="center" vertical="center" wrapText="1"/>
    </xf>
    <xf numFmtId="0" fontId="8" fillId="4" borderId="20" xfId="1" applyFont="1" applyFill="1" applyBorder="1" applyAlignment="1">
      <alignment horizontal="left" vertical="center" wrapText="1"/>
    </xf>
    <xf numFmtId="0" fontId="11" fillId="4" borderId="0" xfId="1" applyFont="1" applyFill="1" applyAlignment="1">
      <alignment horizontal="left" vertical="center" wrapText="1"/>
    </xf>
    <xf numFmtId="0" fontId="1" fillId="4" borderId="0" xfId="1" applyFill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9" fontId="9" fillId="3" borderId="51" xfId="1" applyNumberFormat="1" applyFont="1" applyFill="1" applyBorder="1" applyAlignment="1" applyProtection="1">
      <alignment horizontal="center" vertical="center"/>
      <protection locked="0"/>
    </xf>
    <xf numFmtId="9" fontId="9" fillId="3" borderId="54" xfId="1" applyNumberFormat="1" applyFont="1" applyFill="1" applyBorder="1" applyAlignment="1" applyProtection="1">
      <alignment horizontal="center" vertical="center"/>
      <protection locked="0"/>
    </xf>
    <xf numFmtId="0" fontId="14" fillId="0" borderId="48" xfId="1" applyFont="1" applyFill="1" applyBorder="1" applyAlignment="1">
      <alignment horizontal="left" vertical="top" wrapText="1"/>
    </xf>
    <xf numFmtId="0" fontId="14" fillId="0" borderId="42" xfId="1" applyFont="1" applyFill="1" applyBorder="1" applyAlignment="1">
      <alignment horizontal="left" vertical="top"/>
    </xf>
    <xf numFmtId="0" fontId="14" fillId="0" borderId="49" xfId="1" applyFont="1" applyFill="1" applyBorder="1" applyAlignment="1">
      <alignment horizontal="left" vertical="top"/>
    </xf>
    <xf numFmtId="0" fontId="14" fillId="0" borderId="45" xfId="1" applyFont="1" applyFill="1" applyBorder="1" applyAlignment="1">
      <alignment horizontal="left" vertical="top"/>
    </xf>
    <xf numFmtId="0" fontId="14" fillId="0" borderId="46" xfId="1" applyFont="1" applyFill="1" applyBorder="1" applyAlignment="1">
      <alignment horizontal="left" vertical="top"/>
    </xf>
    <xf numFmtId="0" fontId="14" fillId="0" borderId="47" xfId="1" applyFont="1" applyFill="1" applyBorder="1" applyAlignment="1">
      <alignment horizontal="left" vertical="top"/>
    </xf>
    <xf numFmtId="0" fontId="14" fillId="0" borderId="4" xfId="1" applyFont="1" applyFill="1" applyBorder="1" applyAlignment="1">
      <alignment horizontal="left" vertical="top" wrapText="1"/>
    </xf>
    <xf numFmtId="0" fontId="14" fillId="0" borderId="0" xfId="1" applyFont="1" applyFill="1" applyBorder="1" applyAlignment="1">
      <alignment horizontal="left" vertical="top"/>
    </xf>
    <xf numFmtId="0" fontId="14" fillId="0" borderId="5" xfId="1" applyFont="1" applyFill="1" applyBorder="1" applyAlignment="1">
      <alignment horizontal="left" vertical="top"/>
    </xf>
    <xf numFmtId="0" fontId="19" fillId="0" borderId="18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8" fillId="4" borderId="63" xfId="1" applyFont="1" applyFill="1" applyBorder="1" applyAlignment="1">
      <alignment vertical="center" wrapText="1"/>
    </xf>
    <xf numFmtId="0" fontId="8" fillId="4" borderId="15" xfId="1" applyFont="1" applyFill="1" applyBorder="1" applyAlignment="1">
      <alignment vertical="center" wrapText="1"/>
    </xf>
    <xf numFmtId="0" fontId="8" fillId="4" borderId="28" xfId="1" applyFont="1" applyFill="1" applyBorder="1" applyAlignment="1">
      <alignment vertical="center" wrapText="1"/>
    </xf>
    <xf numFmtId="0" fontId="8" fillId="3" borderId="50" xfId="1" applyFont="1" applyFill="1" applyBorder="1" applyAlignment="1">
      <alignment horizontal="right" vertical="center"/>
    </xf>
    <xf numFmtId="0" fontId="8" fillId="3" borderId="51" xfId="1" applyFont="1" applyFill="1" applyBorder="1" applyAlignment="1">
      <alignment horizontal="right" vertical="center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 wrapText="1"/>
    </xf>
    <xf numFmtId="0" fontId="12" fillId="0" borderId="26" xfId="1" applyFont="1" applyBorder="1" applyAlignment="1">
      <alignment horizontal="center" vertical="center" wrapText="1"/>
    </xf>
    <xf numFmtId="0" fontId="12" fillId="0" borderId="27" xfId="1" applyFont="1" applyBorder="1" applyAlignment="1">
      <alignment horizontal="center" vertical="center" wrapText="1"/>
    </xf>
    <xf numFmtId="0" fontId="8" fillId="4" borderId="62" xfId="1" applyFont="1" applyFill="1" applyBorder="1" applyAlignment="1">
      <alignment vertical="center" wrapText="1"/>
    </xf>
    <xf numFmtId="0" fontId="8" fillId="4" borderId="32" xfId="1" applyFont="1" applyFill="1" applyBorder="1" applyAlignment="1">
      <alignment vertical="center" wrapText="1"/>
    </xf>
    <xf numFmtId="0" fontId="8" fillId="4" borderId="33" xfId="1" applyFont="1" applyFill="1" applyBorder="1" applyAlignment="1">
      <alignment vertical="center" wrapText="1"/>
    </xf>
    <xf numFmtId="2" fontId="7" fillId="0" borderId="22" xfId="1" applyNumberFormat="1" applyFont="1" applyBorder="1" applyAlignment="1">
      <alignment horizontal="center" vertical="center"/>
    </xf>
    <xf numFmtId="2" fontId="7" fillId="0" borderId="31" xfId="1" applyNumberFormat="1" applyFont="1" applyBorder="1" applyAlignment="1">
      <alignment horizontal="center" vertical="center"/>
    </xf>
    <xf numFmtId="164" fontId="4" fillId="0" borderId="18" xfId="3" applyFont="1" applyBorder="1" applyAlignment="1">
      <alignment horizontal="center" vertical="center"/>
    </xf>
    <xf numFmtId="164" fontId="4" fillId="0" borderId="13" xfId="3" applyFont="1" applyBorder="1" applyAlignment="1">
      <alignment horizontal="center" vertical="center"/>
    </xf>
    <xf numFmtId="164" fontId="4" fillId="0" borderId="24" xfId="3" applyFont="1" applyBorder="1" applyAlignment="1">
      <alignment horizontal="center" vertical="center"/>
    </xf>
    <xf numFmtId="2" fontId="7" fillId="0" borderId="2" xfId="1" applyNumberFormat="1" applyFont="1" applyBorder="1" applyAlignment="1">
      <alignment horizontal="center" vertical="center"/>
    </xf>
    <xf numFmtId="2" fontId="7" fillId="0" borderId="7" xfId="1" applyNumberFormat="1" applyFont="1" applyBorder="1" applyAlignment="1">
      <alignment horizontal="center" vertical="center"/>
    </xf>
    <xf numFmtId="2" fontId="7" fillId="0" borderId="23" xfId="1" applyNumberFormat="1" applyFont="1" applyBorder="1" applyAlignment="1">
      <alignment horizontal="center" vertical="center"/>
    </xf>
    <xf numFmtId="0" fontId="7" fillId="4" borderId="22" xfId="1" applyFont="1" applyFill="1" applyBorder="1" applyAlignment="1" applyProtection="1">
      <alignment horizontal="center" vertical="center" wrapText="1"/>
      <protection locked="0"/>
    </xf>
    <xf numFmtId="0" fontId="7" fillId="4" borderId="23" xfId="1" applyFont="1" applyFill="1" applyBorder="1" applyAlignment="1" applyProtection="1">
      <alignment horizontal="center" vertical="center" wrapText="1"/>
      <protection locked="0"/>
    </xf>
    <xf numFmtId="0" fontId="12" fillId="4" borderId="40" xfId="1" applyFont="1" applyFill="1" applyBorder="1" applyAlignment="1">
      <alignment horizontal="center" vertical="center" wrapText="1"/>
    </xf>
    <xf numFmtId="2" fontId="7" fillId="4" borderId="22" xfId="1" applyNumberFormat="1" applyFont="1" applyFill="1" applyBorder="1" applyAlignment="1">
      <alignment horizontal="center" vertical="center"/>
    </xf>
    <xf numFmtId="2" fontId="7" fillId="4" borderId="31" xfId="1" applyNumberFormat="1" applyFont="1" applyFill="1" applyBorder="1" applyAlignment="1">
      <alignment horizontal="center" vertical="center"/>
    </xf>
    <xf numFmtId="2" fontId="7" fillId="4" borderId="23" xfId="1" applyNumberFormat="1" applyFont="1" applyFill="1" applyBorder="1" applyAlignment="1">
      <alignment horizontal="center" vertical="center"/>
    </xf>
    <xf numFmtId="0" fontId="8" fillId="4" borderId="16" xfId="1" applyFont="1" applyFill="1" applyBorder="1" applyAlignment="1">
      <alignment vertical="center" wrapText="1"/>
    </xf>
    <xf numFmtId="0" fontId="8" fillId="4" borderId="65" xfId="1" applyFont="1" applyFill="1" applyBorder="1" applyAlignment="1">
      <alignment vertical="center" wrapText="1"/>
    </xf>
    <xf numFmtId="0" fontId="8" fillId="4" borderId="34" xfId="1" applyFont="1" applyFill="1" applyBorder="1" applyAlignment="1">
      <alignment vertical="center" wrapText="1"/>
    </xf>
    <xf numFmtId="0" fontId="8" fillId="4" borderId="60" xfId="1" applyFont="1" applyFill="1" applyBorder="1" applyAlignment="1">
      <alignment vertical="center" wrapText="1"/>
    </xf>
    <xf numFmtId="0" fontId="8" fillId="4" borderId="59" xfId="1" applyFont="1" applyFill="1" applyBorder="1" applyAlignment="1">
      <alignment vertical="center" wrapText="1"/>
    </xf>
    <xf numFmtId="0" fontId="12" fillId="4" borderId="43" xfId="1" applyFont="1" applyFill="1" applyBorder="1" applyAlignment="1">
      <alignment horizontal="center" vertical="center" wrapText="1"/>
    </xf>
    <xf numFmtId="0" fontId="8" fillId="4" borderId="64" xfId="1" applyFont="1" applyFill="1" applyBorder="1" applyAlignment="1">
      <alignment vertical="center" wrapText="1"/>
    </xf>
    <xf numFmtId="0" fontId="8" fillId="4" borderId="18" xfId="1" applyFont="1" applyFill="1" applyBorder="1" applyAlignment="1">
      <alignment vertical="center" wrapText="1"/>
    </xf>
    <xf numFmtId="0" fontId="8" fillId="4" borderId="44" xfId="1" applyFont="1" applyFill="1" applyBorder="1" applyAlignment="1">
      <alignment vertical="center" wrapText="1"/>
    </xf>
    <xf numFmtId="0" fontId="14" fillId="0" borderId="4" xfId="1" applyFont="1" applyFill="1" applyBorder="1" applyAlignment="1">
      <alignment horizontal="left" vertical="top"/>
    </xf>
    <xf numFmtId="0" fontId="12" fillId="4" borderId="23" xfId="1" applyFont="1" applyFill="1" applyBorder="1" applyAlignment="1">
      <alignment horizontal="center" vertical="center" wrapText="1"/>
    </xf>
    <xf numFmtId="0" fontId="8" fillId="4" borderId="35" xfId="1" applyFont="1" applyFill="1" applyBorder="1" applyAlignment="1">
      <alignment vertical="center" wrapText="1"/>
    </xf>
    <xf numFmtId="0" fontId="8" fillId="4" borderId="66" xfId="1" applyFont="1" applyFill="1" applyBorder="1" applyAlignment="1">
      <alignment vertical="center" wrapText="1"/>
    </xf>
    <xf numFmtId="0" fontId="8" fillId="4" borderId="13" xfId="1" applyFont="1" applyFill="1" applyBorder="1" applyAlignment="1">
      <alignment vertical="center" wrapText="1"/>
    </xf>
    <xf numFmtId="0" fontId="8" fillId="4" borderId="58" xfId="1" applyFont="1" applyFill="1" applyBorder="1" applyAlignment="1">
      <alignment vertical="center" wrapText="1"/>
    </xf>
    <xf numFmtId="0" fontId="11" fillId="0" borderId="9" xfId="1" applyFont="1" applyBorder="1" applyAlignment="1">
      <alignment horizontal="center"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8" fillId="4" borderId="67" xfId="1" applyFont="1" applyFill="1" applyBorder="1" applyAlignment="1">
      <alignment horizontal="left" vertical="center" wrapText="1"/>
    </xf>
    <xf numFmtId="0" fontId="8" fillId="4" borderId="37" xfId="1" applyFont="1" applyFill="1" applyBorder="1" applyAlignment="1">
      <alignment horizontal="left" vertical="center" wrapText="1"/>
    </xf>
    <xf numFmtId="0" fontId="8" fillId="4" borderId="38" xfId="1" applyFont="1" applyFill="1" applyBorder="1" applyAlignment="1">
      <alignment horizontal="left" vertical="center" wrapText="1"/>
    </xf>
    <xf numFmtId="0" fontId="8" fillId="4" borderId="63" xfId="1" applyFont="1" applyFill="1" applyBorder="1" applyAlignment="1">
      <alignment horizontal="left" vertical="center" wrapText="1"/>
    </xf>
    <xf numFmtId="0" fontId="8" fillId="4" borderId="15" xfId="1" applyFont="1" applyFill="1" applyBorder="1" applyAlignment="1">
      <alignment horizontal="left" vertical="center" wrapText="1"/>
    </xf>
    <xf numFmtId="0" fontId="8" fillId="4" borderId="28" xfId="1" applyFont="1" applyFill="1" applyBorder="1" applyAlignment="1">
      <alignment horizontal="left" vertical="center" wrapText="1"/>
    </xf>
    <xf numFmtId="0" fontId="8" fillId="4" borderId="35" xfId="1" applyFont="1" applyFill="1" applyBorder="1" applyAlignment="1">
      <alignment horizontal="left" vertical="center" wrapText="1"/>
    </xf>
    <xf numFmtId="0" fontId="8" fillId="4" borderId="46" xfId="1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Porcentagem 2" xfId="2" xr:uid="{00000000-0005-0000-0000-000002000000}"/>
    <cellStyle name="Vírgula" xfId="3" builtinId="3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73251</xdr:colOff>
      <xdr:row>3</xdr:row>
      <xdr:rowOff>9185</xdr:rowOff>
    </xdr:from>
    <xdr:to>
      <xdr:col>5</xdr:col>
      <xdr:colOff>1996281</xdr:colOff>
      <xdr:row>6</xdr:row>
      <xdr:rowOff>42070</xdr:rowOff>
    </xdr:to>
    <xdr:pic>
      <xdr:nvPicPr>
        <xdr:cNvPr id="34" name="Imagem 33">
          <a:extLst>
            <a:ext uri="{FF2B5EF4-FFF2-40B4-BE49-F238E27FC236}">
              <a16:creationId xmlns:a16="http://schemas.microsoft.com/office/drawing/2014/main" id="{A5095577-B033-4E0E-9AA9-B2F1783274D1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82126" y="628310"/>
          <a:ext cx="1923030" cy="7948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6">
    <pageSetUpPr fitToPage="1"/>
  </sheetPr>
  <dimension ref="A1:AE69"/>
  <sheetViews>
    <sheetView showGridLines="0" tabSelected="1" view="pageBreakPreview" topLeftCell="C41" zoomScale="70" zoomScaleNormal="40" zoomScaleSheetLayoutView="70" workbookViewId="0">
      <selection activeCell="D46" sqref="D46:F46"/>
    </sheetView>
  </sheetViews>
  <sheetFormatPr defaultColWidth="9.140625" defaultRowHeight="0" customHeight="1" zeroHeight="1" x14ac:dyDescent="0.25"/>
  <cols>
    <col min="1" max="1" width="3.140625" style="2" hidden="1" customWidth="1"/>
    <col min="2" max="2" width="3.140625" style="2" customWidth="1"/>
    <col min="3" max="3" width="38" style="5" customWidth="1"/>
    <col min="4" max="4" width="29" style="5" customWidth="1"/>
    <col min="5" max="5" width="42.28515625" style="5" customWidth="1"/>
    <col min="6" max="6" width="31.28515625" style="5" customWidth="1"/>
    <col min="7" max="7" width="27.7109375" style="1" customWidth="1"/>
    <col min="8" max="8" width="18.5703125" style="3" customWidth="1"/>
    <col min="9" max="9" width="18.140625" style="4" customWidth="1"/>
    <col min="10" max="10" width="48.7109375" style="3" customWidth="1"/>
    <col min="11" max="11" width="2.42578125" style="6" customWidth="1"/>
    <col min="12" max="12" width="5" style="6" customWidth="1"/>
    <col min="13" max="13" width="4.5703125" style="6" customWidth="1"/>
    <col min="14" max="18" width="9.140625" style="6" customWidth="1"/>
    <col min="19" max="19" width="9.140625" style="6" hidden="1" customWidth="1"/>
    <col min="20" max="20" width="11.28515625" style="6" hidden="1" customWidth="1"/>
    <col min="21" max="21" width="11.140625" style="6" hidden="1" customWidth="1"/>
    <col min="22" max="22" width="3.42578125" style="6" hidden="1" customWidth="1"/>
    <col min="23" max="23" width="8.85546875" style="6" customWidth="1"/>
    <col min="24" max="31" width="9.140625" style="6" customWidth="1"/>
    <col min="32" max="16384" width="9.140625" style="2"/>
  </cols>
  <sheetData>
    <row r="1" spans="3:31" ht="9" customHeight="1" x14ac:dyDescent="0.25"/>
    <row r="2" spans="3:31" ht="20.100000000000001" customHeight="1" x14ac:dyDescent="0.25">
      <c r="C2" s="44" t="s">
        <v>30</v>
      </c>
      <c r="D2" s="45" t="s">
        <v>40</v>
      </c>
      <c r="E2" s="112" t="s">
        <v>42</v>
      </c>
      <c r="F2" s="115"/>
      <c r="G2" s="47"/>
      <c r="H2" s="47"/>
      <c r="I2" s="99"/>
      <c r="J2" s="99"/>
      <c r="K2" s="99"/>
      <c r="L2" s="99"/>
      <c r="M2" s="99"/>
      <c r="N2" s="100"/>
      <c r="O2" s="100"/>
      <c r="P2" s="100"/>
    </row>
    <row r="3" spans="3:31" ht="20.100000000000001" customHeight="1" x14ac:dyDescent="0.25">
      <c r="C3" s="44" t="s">
        <v>31</v>
      </c>
      <c r="D3" s="46" t="s">
        <v>75</v>
      </c>
      <c r="E3" s="113"/>
      <c r="F3" s="116"/>
      <c r="G3" s="47" t="s">
        <v>43</v>
      </c>
      <c r="H3" s="47"/>
      <c r="I3" s="99"/>
      <c r="J3" s="99"/>
      <c r="K3" s="99"/>
      <c r="L3" s="99"/>
      <c r="M3" s="99"/>
      <c r="N3" s="100"/>
      <c r="O3" s="100"/>
      <c r="P3" s="100"/>
    </row>
    <row r="4" spans="3:31" ht="20.100000000000001" customHeight="1" x14ac:dyDescent="0.25">
      <c r="C4" s="44" t="s">
        <v>32</v>
      </c>
      <c r="D4" s="45" t="s">
        <v>41</v>
      </c>
      <c r="E4" s="113"/>
      <c r="F4" s="116"/>
      <c r="G4" s="47"/>
      <c r="H4" s="47"/>
      <c r="I4" s="99"/>
      <c r="J4" s="99"/>
      <c r="K4" s="99"/>
      <c r="L4" s="99"/>
      <c r="M4" s="99"/>
      <c r="N4" s="100"/>
      <c r="O4" s="100"/>
      <c r="P4" s="100"/>
    </row>
    <row r="5" spans="3:31" ht="20.100000000000001" customHeight="1" x14ac:dyDescent="0.25">
      <c r="C5" s="44" t="s">
        <v>33</v>
      </c>
      <c r="D5" s="45" t="s">
        <v>34</v>
      </c>
      <c r="E5" s="113"/>
      <c r="F5" s="116"/>
      <c r="G5" s="47"/>
      <c r="H5" s="47"/>
      <c r="I5" s="99"/>
      <c r="J5" s="99"/>
      <c r="K5" s="99"/>
      <c r="L5" s="99"/>
      <c r="M5" s="99"/>
      <c r="N5" s="100"/>
      <c r="O5" s="100"/>
      <c r="P5" s="100"/>
    </row>
    <row r="6" spans="3:31" ht="20.100000000000001" customHeight="1" x14ac:dyDescent="0.25">
      <c r="C6" s="44" t="s">
        <v>35</v>
      </c>
      <c r="D6" s="49">
        <v>43615</v>
      </c>
      <c r="E6" s="113"/>
      <c r="F6" s="116"/>
      <c r="G6" s="48"/>
      <c r="H6" s="48"/>
      <c r="I6" s="99"/>
      <c r="J6" s="99"/>
      <c r="K6" s="99"/>
      <c r="L6" s="99"/>
      <c r="M6" s="99"/>
      <c r="N6" s="100"/>
      <c r="O6" s="100"/>
      <c r="P6" s="100"/>
    </row>
    <row r="7" spans="3:31" ht="20.100000000000001" customHeight="1" x14ac:dyDescent="0.25">
      <c r="C7" s="44" t="s">
        <v>36</v>
      </c>
      <c r="D7" s="45" t="s">
        <v>37</v>
      </c>
      <c r="E7" s="113"/>
      <c r="F7" s="116"/>
      <c r="G7" s="47"/>
      <c r="H7" s="47"/>
      <c r="I7" s="99"/>
      <c r="J7" s="99"/>
      <c r="K7" s="99"/>
      <c r="L7" s="99"/>
      <c r="M7" s="99"/>
      <c r="N7" s="100"/>
      <c r="O7" s="100"/>
      <c r="P7" s="100"/>
    </row>
    <row r="8" spans="3:31" ht="20.100000000000001" customHeight="1" x14ac:dyDescent="0.25">
      <c r="C8" s="44" t="s">
        <v>38</v>
      </c>
      <c r="D8" s="45" t="s">
        <v>39</v>
      </c>
      <c r="E8" s="114"/>
      <c r="F8" s="117"/>
      <c r="G8" s="47"/>
      <c r="H8" s="47"/>
      <c r="I8" s="99"/>
      <c r="J8" s="99"/>
      <c r="K8" s="99"/>
      <c r="L8" s="99"/>
      <c r="M8" s="99"/>
      <c r="N8" s="100"/>
      <c r="O8" s="100"/>
      <c r="P8" s="100"/>
    </row>
    <row r="9" spans="3:31" ht="12.75" customHeight="1" thickBot="1" x14ac:dyDescent="0.3">
      <c r="C9" s="3"/>
      <c r="D9" s="3"/>
      <c r="E9" s="3"/>
      <c r="F9" s="3"/>
      <c r="T9" s="13"/>
      <c r="U9" s="13"/>
      <c r="V9" s="13"/>
    </row>
    <row r="10" spans="3:31" ht="27.75" customHeight="1" x14ac:dyDescent="0.25">
      <c r="C10" s="121"/>
      <c r="D10" s="122"/>
      <c r="E10" s="101"/>
      <c r="F10" s="101"/>
      <c r="G10" s="101"/>
      <c r="H10" s="101"/>
      <c r="I10" s="54"/>
      <c r="J10" s="55"/>
      <c r="T10" s="13"/>
      <c r="U10" s="13"/>
      <c r="V10" s="13"/>
    </row>
    <row r="11" spans="3:31" ht="11.25" customHeight="1" thickBot="1" x14ac:dyDescent="0.3">
      <c r="C11" s="56"/>
      <c r="D11" s="57"/>
      <c r="E11" s="102"/>
      <c r="F11" s="102"/>
      <c r="G11" s="102"/>
      <c r="H11" s="102"/>
      <c r="I11" s="58"/>
      <c r="J11" s="59"/>
      <c r="T11" s="13"/>
      <c r="U11" s="13"/>
      <c r="V11" s="13"/>
    </row>
    <row r="12" spans="3:31" ht="36.75" customHeight="1" thickBot="1" x14ac:dyDescent="0.3">
      <c r="C12" s="123" t="s">
        <v>29</v>
      </c>
      <c r="D12" s="124"/>
      <c r="E12" s="124"/>
      <c r="F12" s="124"/>
      <c r="G12" s="124"/>
      <c r="H12" s="124"/>
      <c r="I12" s="124"/>
      <c r="J12" s="125"/>
      <c r="T12" s="13"/>
      <c r="U12" s="13"/>
      <c r="V12" s="13"/>
    </row>
    <row r="13" spans="3:31" s="1" customFormat="1" ht="42.75" customHeight="1" x14ac:dyDescent="0.25">
      <c r="C13" s="41" t="s">
        <v>0</v>
      </c>
      <c r="D13" s="42" t="s">
        <v>15</v>
      </c>
      <c r="E13" s="42" t="s">
        <v>1</v>
      </c>
      <c r="F13" s="42" t="s">
        <v>2</v>
      </c>
      <c r="G13" s="43" t="s">
        <v>3</v>
      </c>
      <c r="H13" s="19"/>
      <c r="I13" s="20"/>
      <c r="J13" s="21"/>
      <c r="K13" s="8"/>
      <c r="L13" s="9"/>
      <c r="M13" s="10"/>
      <c r="N13" s="10"/>
      <c r="O13" s="10"/>
      <c r="P13" s="10"/>
      <c r="Q13" s="10"/>
      <c r="R13" s="10"/>
      <c r="S13" s="10"/>
      <c r="T13" s="14"/>
      <c r="U13" s="14"/>
      <c r="V13" s="14"/>
      <c r="W13" s="10"/>
      <c r="X13" s="10"/>
      <c r="Y13" s="10"/>
      <c r="Z13" s="10"/>
      <c r="AA13" s="10"/>
      <c r="AB13" s="10"/>
      <c r="AC13" s="10"/>
      <c r="AD13" s="10"/>
      <c r="AE13" s="10"/>
    </row>
    <row r="14" spans="3:31" ht="24" customHeight="1" x14ac:dyDescent="0.25">
      <c r="C14" s="41" t="str">
        <f>C26</f>
        <v>Mobilização</v>
      </c>
      <c r="D14" s="22">
        <f>SUMIF(G26:G28, "&lt;&gt;NA", S26:S28)</f>
        <v>30</v>
      </c>
      <c r="E14" s="22">
        <f>SUM(G26:G28)</f>
        <v>30</v>
      </c>
      <c r="F14" s="23">
        <f>(IF(ISNUMBER(G26),G26*H26,0)+IF(ISNUMBER(G27),G27*H27)+IF(ISNUMBER(G28),G28*H28))/1000</f>
        <v>1</v>
      </c>
      <c r="G14" s="24">
        <f>F14*(I26/100)</f>
        <v>0.1</v>
      </c>
      <c r="H14" s="103" t="s">
        <v>70</v>
      </c>
      <c r="I14" s="104"/>
      <c r="J14" s="105"/>
      <c r="K14" s="7"/>
      <c r="T14" s="13"/>
      <c r="U14" s="13"/>
      <c r="V14" s="13"/>
    </row>
    <row r="15" spans="3:31" s="1" customFormat="1" ht="24" customHeight="1" x14ac:dyDescent="0.25">
      <c r="C15" s="41" t="str">
        <f>C29</f>
        <v>Entregas Mensais</v>
      </c>
      <c r="D15" s="22">
        <f>SUMIF(G29:G31, "&lt;&gt;NA", S29:S31)</f>
        <v>30</v>
      </c>
      <c r="E15" s="22">
        <f>SUM(G29:G31)</f>
        <v>30</v>
      </c>
      <c r="F15" s="23">
        <f>(+IF(ISNUMBER(G29),G29*H29,0)+IF(ISNUMBER(G30),G30*H30)+IF(ISNUMBER(G31),G31*H31))/1000</f>
        <v>1</v>
      </c>
      <c r="G15" s="24">
        <f>F15*(I29/100)</f>
        <v>0.08</v>
      </c>
      <c r="H15" s="106"/>
      <c r="I15" s="107"/>
      <c r="J15" s="108"/>
      <c r="K15" s="8"/>
      <c r="L15" s="10"/>
      <c r="M15" s="10"/>
      <c r="N15" s="10"/>
      <c r="O15" s="10"/>
      <c r="P15" s="10"/>
      <c r="Q15" s="10"/>
      <c r="R15" s="10"/>
      <c r="S15" s="10"/>
      <c r="T15" s="14"/>
      <c r="U15" s="14"/>
      <c r="V15" s="14"/>
      <c r="W15" s="10"/>
      <c r="X15" s="10"/>
      <c r="Y15" s="10"/>
      <c r="Z15" s="10"/>
      <c r="AA15" s="10"/>
      <c r="AB15" s="10"/>
      <c r="AC15" s="10"/>
      <c r="AD15" s="10"/>
      <c r="AE15" s="10"/>
    </row>
    <row r="16" spans="3:31" ht="37.5" customHeight="1" x14ac:dyDescent="0.25">
      <c r="C16" s="41" t="str">
        <f>C32</f>
        <v xml:space="preserve">Evidencias de Gestão Ambiental </v>
      </c>
      <c r="D16" s="22">
        <f>SUMIF(G32:G43, "&lt;&gt;NA", S32:S43)</f>
        <v>120</v>
      </c>
      <c r="E16" s="22">
        <f>SUM(G32:G43)</f>
        <v>120</v>
      </c>
      <c r="F16" s="23">
        <f>(+IF(ISNUMBER(G32),G32*H32)+IF(ISNUMBER(G33),G33*H33)+IF(ISNUMBER(G34),G34*H34)+IF(ISNUMBER(G35),G35*H35)+IF(ISNUMBER(G36),G36*H36)+IF(ISNUMBER(G37),G37*H37)+IF(ISNUMBER(G38),G38*H38)+IF(ISNUMBER(G39),G39*H39)+IF(ISNUMBER(G40),G40*H40)+IF(ISNUMBER(G41),G41*H41)+IF(ISNUMBER(G42),G42*H42)+IF(ISNUMBER(G43),G43*H43))/1000</f>
        <v>0.99999995999999969</v>
      </c>
      <c r="G16" s="24">
        <f>F16*(I32/100)</f>
        <v>0.21999999119999994</v>
      </c>
      <c r="H16" s="109" t="s">
        <v>71</v>
      </c>
      <c r="I16" s="110"/>
      <c r="J16" s="111"/>
      <c r="K16" s="7"/>
      <c r="T16" s="13"/>
      <c r="U16" s="13"/>
      <c r="V16" s="13"/>
    </row>
    <row r="17" spans="2:22" ht="24" customHeight="1" x14ac:dyDescent="0.25">
      <c r="C17" s="41" t="str">
        <f>C44</f>
        <v>Não conformidades</v>
      </c>
      <c r="D17" s="22">
        <f>SUMIF(G44:G45, "&lt;&gt;NA", S44:S45)</f>
        <v>20</v>
      </c>
      <c r="E17" s="22">
        <f>SUM(G44:G45)</f>
        <v>20</v>
      </c>
      <c r="F17" s="23">
        <f>(+IF(ISNUMBER(G44),G44*H44)+IF(ISNUMBER(G45),G45*H45))/1000</f>
        <v>1</v>
      </c>
      <c r="G17" s="24">
        <f>F17*(I44/100)</f>
        <v>0.15</v>
      </c>
      <c r="H17" s="106"/>
      <c r="I17" s="107"/>
      <c r="J17" s="108"/>
      <c r="K17" s="7"/>
      <c r="T17" s="13"/>
      <c r="U17" s="13"/>
      <c r="V17" s="13"/>
    </row>
    <row r="18" spans="2:22" ht="24" customHeight="1" x14ac:dyDescent="0.25">
      <c r="C18" s="41" t="str">
        <f>C46</f>
        <v xml:space="preserve">Ocorrências Ambientais </v>
      </c>
      <c r="D18" s="22">
        <f>SUMIF(G46:G47, "&lt;&gt;NA", S46:S47)</f>
        <v>20</v>
      </c>
      <c r="E18" s="22">
        <f>SUM(G46:G47)</f>
        <v>20</v>
      </c>
      <c r="F18" s="23">
        <f>(IF(ISNUMBER(G46),G46*H46,0)+IF(ISNUMBER(#REF!),#REF!*#REF!)+IF(ISNUMBER(G47),G47*H47)+IF(ISNUMBER(#REF!),#REF!*#REF!))/1000</f>
        <v>1</v>
      </c>
      <c r="G18" s="24">
        <f>F18*(I46/100)</f>
        <v>0.08</v>
      </c>
      <c r="H18" s="103" t="s">
        <v>72</v>
      </c>
      <c r="I18" s="104"/>
      <c r="J18" s="105"/>
      <c r="K18" s="7"/>
      <c r="T18" s="13"/>
      <c r="U18" s="13"/>
      <c r="V18" s="13"/>
    </row>
    <row r="19" spans="2:22" ht="24" customHeight="1" x14ac:dyDescent="0.25">
      <c r="C19" s="41" t="str">
        <f>C48</f>
        <v>Documentação Legal</v>
      </c>
      <c r="D19" s="22">
        <f>SUMIF(G48:G48, "&lt;&gt;NA", S48:S48)</f>
        <v>10</v>
      </c>
      <c r="E19" s="22">
        <f>SUM(G48:G48)</f>
        <v>10</v>
      </c>
      <c r="F19" s="23">
        <f>(IF(ISNUMBER(G48),G48*H48)+IF(ISNUMBER(G49),G49*H49))/1000</f>
        <v>1</v>
      </c>
      <c r="G19" s="24">
        <f>F19*(I48/100)</f>
        <v>0.17</v>
      </c>
      <c r="H19" s="158"/>
      <c r="I19" s="110"/>
      <c r="J19" s="111"/>
      <c r="K19" s="7"/>
      <c r="T19" s="13"/>
      <c r="U19" s="13"/>
      <c r="V19" s="13"/>
    </row>
    <row r="20" spans="2:22" ht="24" customHeight="1" x14ac:dyDescent="0.25">
      <c r="C20" s="41" t="str">
        <f>C50</f>
        <v xml:space="preserve">Inspeção Ambiental </v>
      </c>
      <c r="D20" s="22">
        <f>SUMIF(G50:G52, "&lt;&gt;NA", S50:S52)</f>
        <v>30</v>
      </c>
      <c r="E20" s="22">
        <f>SUM(G50:G52)</f>
        <v>30</v>
      </c>
      <c r="F20" s="23">
        <f>(IF(ISNUMBER(G50),G50*H50)+IF(ISNUMBER(G51),G51*H51)+IF(ISNUMBER(G52),G52*H52))/1000</f>
        <v>1</v>
      </c>
      <c r="G20" s="24">
        <f>F20*(I50/100)</f>
        <v>0.12</v>
      </c>
      <c r="H20" s="158"/>
      <c r="I20" s="110"/>
      <c r="J20" s="111"/>
      <c r="K20" s="7"/>
      <c r="T20" s="13"/>
      <c r="U20" s="13"/>
      <c r="V20" s="13"/>
    </row>
    <row r="21" spans="2:22" ht="24" hidden="1" customHeight="1" x14ac:dyDescent="0.25">
      <c r="C21" s="41" t="str">
        <f>C53</f>
        <v>Desmobilização</v>
      </c>
      <c r="D21" s="22">
        <f>SUMIF(G53:G53, "&lt;&gt;NA", S53:S53)</f>
        <v>10</v>
      </c>
      <c r="E21" s="22">
        <f>SUM(G53:G53)</f>
        <v>10</v>
      </c>
      <c r="F21" s="23">
        <f>(+IF(ISNUMBER(G53),G53*H53))/1000</f>
        <v>1</v>
      </c>
      <c r="G21" s="24">
        <f>F21*(I53/100)</f>
        <v>0</v>
      </c>
      <c r="H21" s="158"/>
      <c r="I21" s="110"/>
      <c r="J21" s="111"/>
      <c r="K21" s="7"/>
      <c r="T21" s="13"/>
      <c r="U21" s="14" t="s">
        <v>16</v>
      </c>
      <c r="V21" s="13"/>
    </row>
    <row r="22" spans="2:22" ht="33.75" customHeight="1" x14ac:dyDescent="0.25">
      <c r="C22" s="41" t="str">
        <f>C54</f>
        <v>Reunião de Desempenho Mensal</v>
      </c>
      <c r="D22" s="22">
        <f>SUMIF(G54:G54, "&lt;&gt;NA", S54:S54)</f>
        <v>10</v>
      </c>
      <c r="E22" s="22">
        <f>SUM(G54:G54)</f>
        <v>10</v>
      </c>
      <c r="F22" s="23">
        <f>(IF(ISNUMBER(G54),G54*H54,0))/1000</f>
        <v>1</v>
      </c>
      <c r="G22" s="24">
        <f>F22*(I54/100)</f>
        <v>0.08</v>
      </c>
      <c r="H22" s="158"/>
      <c r="I22" s="110"/>
      <c r="J22" s="111"/>
      <c r="K22" s="7"/>
      <c r="T22" s="13"/>
      <c r="U22" s="14">
        <v>0</v>
      </c>
      <c r="V22" s="13"/>
    </row>
    <row r="23" spans="2:22" ht="24" customHeight="1" x14ac:dyDescent="0.25">
      <c r="C23" s="50" t="s">
        <v>4</v>
      </c>
      <c r="D23" s="51">
        <f>SUM(D14:D22)</f>
        <v>280</v>
      </c>
      <c r="E23" s="51">
        <f>SUM(E14:E22)</f>
        <v>280</v>
      </c>
      <c r="F23" s="52" t="s">
        <v>5</v>
      </c>
      <c r="G23" s="53">
        <f>SUM(G14:G22)</f>
        <v>0.99999999119999994</v>
      </c>
      <c r="H23" s="106"/>
      <c r="I23" s="107"/>
      <c r="J23" s="108"/>
      <c r="K23" s="7"/>
      <c r="T23" s="13"/>
      <c r="U23" s="14">
        <v>5</v>
      </c>
      <c r="V23" s="13"/>
    </row>
    <row r="24" spans="2:22" ht="21.75" customHeight="1" thickBot="1" x14ac:dyDescent="0.3">
      <c r="C24" s="126"/>
      <c r="D24" s="127"/>
      <c r="E24" s="127"/>
      <c r="F24" s="127"/>
      <c r="G24" s="127"/>
      <c r="H24" s="127"/>
      <c r="I24" s="127"/>
      <c r="J24" s="128"/>
      <c r="K24" s="7"/>
      <c r="T24" s="13"/>
      <c r="U24" s="14">
        <v>10</v>
      </c>
      <c r="V24" s="13"/>
    </row>
    <row r="25" spans="2:22" ht="40.5" customHeight="1" thickBot="1" x14ac:dyDescent="0.3">
      <c r="C25" s="25" t="s">
        <v>0</v>
      </c>
      <c r="D25" s="129" t="s">
        <v>6</v>
      </c>
      <c r="E25" s="130"/>
      <c r="F25" s="131"/>
      <c r="G25" s="25" t="s">
        <v>47</v>
      </c>
      <c r="H25" s="25" t="s">
        <v>7</v>
      </c>
      <c r="I25" s="25" t="s">
        <v>8</v>
      </c>
      <c r="J25" s="25" t="s">
        <v>9</v>
      </c>
      <c r="T25" s="15" t="s">
        <v>10</v>
      </c>
      <c r="U25" s="15" t="s">
        <v>11</v>
      </c>
      <c r="V25" s="16" t="s">
        <v>12</v>
      </c>
    </row>
    <row r="26" spans="2:22" ht="38.25" customHeight="1" x14ac:dyDescent="0.25">
      <c r="B26" s="64"/>
      <c r="C26" s="87" t="s">
        <v>20</v>
      </c>
      <c r="D26" s="132" t="s">
        <v>54</v>
      </c>
      <c r="E26" s="133"/>
      <c r="F26" s="134"/>
      <c r="G26" s="74">
        <v>10</v>
      </c>
      <c r="H26" s="27">
        <f>IF(G26="NA",0,(SUMIF($G$26:$G$27:$G$28,"NA",$T$26:$T$27:$T$28)/(100-SUMIF($G$26:$G$27:$G$28,"NA",$T$26:$T$27:$T$28))*T26)+T26)</f>
        <v>30</v>
      </c>
      <c r="I26" s="146">
        <f>IF(V26=0,0,(SUMIF($V$26:$V$54,0,$U$26:$U$54)/(100-SUMIF($V$26:$V$54,0,$U$26:$U$54))*U26)+U26)</f>
        <v>10</v>
      </c>
      <c r="J26" s="82"/>
      <c r="S26" s="6">
        <v>10</v>
      </c>
      <c r="T26" s="16">
        <v>30</v>
      </c>
      <c r="U26" s="86">
        <v>10</v>
      </c>
      <c r="V26" s="86">
        <f>SUM(H26:H28)</f>
        <v>100</v>
      </c>
    </row>
    <row r="27" spans="2:22" ht="38.25" customHeight="1" x14ac:dyDescent="0.25">
      <c r="B27" s="64"/>
      <c r="C27" s="145"/>
      <c r="D27" s="118" t="s">
        <v>55</v>
      </c>
      <c r="E27" s="119"/>
      <c r="F27" s="120"/>
      <c r="G27" s="75">
        <v>10</v>
      </c>
      <c r="H27" s="29">
        <f>IF(G27="NA",0,(SUMIF($G$26:$G$27:$G$28,"NA",$T$26:$T$27:$T$28)/(100-SUMIF($G$26:$G$27:$G$28,"NA",$T$26:$T$27:$T$28))*T27)+T27)</f>
        <v>40</v>
      </c>
      <c r="I27" s="147"/>
      <c r="J27" s="83"/>
      <c r="S27" s="6">
        <v>10</v>
      </c>
      <c r="T27" s="16">
        <v>40</v>
      </c>
      <c r="U27" s="86"/>
      <c r="V27" s="86"/>
    </row>
    <row r="28" spans="2:22" ht="38.25" customHeight="1" thickBot="1" x14ac:dyDescent="0.3">
      <c r="B28" s="64"/>
      <c r="C28" s="154"/>
      <c r="D28" s="155" t="s">
        <v>56</v>
      </c>
      <c r="E28" s="156"/>
      <c r="F28" s="157"/>
      <c r="G28" s="76">
        <v>10</v>
      </c>
      <c r="H28" s="31">
        <f>IF(G28="NA",0,(SUMIF($G$26:$G$27:$G$28,"NA",$T$26:$T$27:$T$28)/(100-SUMIF($G$26:$G$27:$G$28,"NA",$T$26:$T$27:$T$28))*T28)+T28)</f>
        <v>30</v>
      </c>
      <c r="I28" s="148"/>
      <c r="J28" s="84"/>
      <c r="S28" s="6">
        <v>10</v>
      </c>
      <c r="T28" s="16">
        <v>30</v>
      </c>
      <c r="U28" s="86"/>
      <c r="V28" s="86"/>
    </row>
    <row r="29" spans="2:22" ht="38.25" customHeight="1" x14ac:dyDescent="0.25">
      <c r="C29" s="87" t="s">
        <v>21</v>
      </c>
      <c r="D29" s="132" t="s">
        <v>49</v>
      </c>
      <c r="E29" s="133"/>
      <c r="F29" s="153"/>
      <c r="G29" s="77">
        <v>10</v>
      </c>
      <c r="H29" s="27">
        <f>IF(G29="NA",0,(SUMIF($G$29:$G$30:$G$31,"NA",$T$29:$T$30:$T$31)/(100-SUMIF($G$29:$G$30:$G$31,"NA",$T$29:$T$30:$T$31))*T29)+T29)</f>
        <v>50</v>
      </c>
      <c r="I29" s="146">
        <f>IF(V29=0,0,(SUMIF($V$26:$V$54,0,$U$26:$U$54)/(100-SUMIF($V$26:$V$54,0,$U$26:$U$54))*U29)+U29)</f>
        <v>8</v>
      </c>
      <c r="J29" s="82"/>
      <c r="S29" s="6">
        <v>10</v>
      </c>
      <c r="T29" s="16">
        <v>50</v>
      </c>
      <c r="U29" s="86">
        <v>8</v>
      </c>
      <c r="V29" s="86">
        <f>SUM(H29:H31)</f>
        <v>100</v>
      </c>
    </row>
    <row r="30" spans="2:22" ht="38.25" customHeight="1" x14ac:dyDescent="0.25">
      <c r="C30" s="145"/>
      <c r="D30" s="118" t="s">
        <v>53</v>
      </c>
      <c r="E30" s="119"/>
      <c r="F30" s="149"/>
      <c r="G30" s="78">
        <v>10</v>
      </c>
      <c r="H30" s="29">
        <f>IF(G30="NA",0,(SUMIF($G$29:$G$30:$G$31,"NA",$T$29:$T$30:$T$31)/(100-SUMIF($G$29:$G$30:$G$31,"NA",$T$29:$T$30:$T$31))*T30)+T30)</f>
        <v>40</v>
      </c>
      <c r="I30" s="147"/>
      <c r="J30" s="83"/>
      <c r="S30" s="6">
        <v>10</v>
      </c>
      <c r="T30" s="16">
        <v>40</v>
      </c>
      <c r="U30" s="86"/>
      <c r="V30" s="86"/>
    </row>
    <row r="31" spans="2:22" ht="52.5" customHeight="1" thickBot="1" x14ac:dyDescent="0.3">
      <c r="C31" s="88"/>
      <c r="D31" s="150" t="s">
        <v>57</v>
      </c>
      <c r="E31" s="151"/>
      <c r="F31" s="152"/>
      <c r="G31" s="79">
        <v>10</v>
      </c>
      <c r="H31" s="31">
        <f>IF(G31="NA",0,(SUMIF($G$29:$G$30:$G$31,"NA",$T$29:$T$30:$T$31)/(100-SUMIF($G$29:$G$30:$G$31,"NA",$T$29:$T$30:$T$31))*T31)+T31)</f>
        <v>10</v>
      </c>
      <c r="I31" s="148"/>
      <c r="J31" s="84"/>
      <c r="S31" s="6">
        <v>10</v>
      </c>
      <c r="T31" s="16">
        <v>10</v>
      </c>
      <c r="U31" s="86"/>
      <c r="V31" s="86"/>
    </row>
    <row r="32" spans="2:22" ht="38.25" customHeight="1" x14ac:dyDescent="0.25">
      <c r="C32" s="95" t="s">
        <v>22</v>
      </c>
      <c r="D32" s="161" t="s">
        <v>50</v>
      </c>
      <c r="E32" s="162"/>
      <c r="F32" s="163"/>
      <c r="G32" s="80">
        <v>10</v>
      </c>
      <c r="H32" s="29">
        <f>IF(G32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32)+T32)</f>
        <v>8.3333329999999997</v>
      </c>
      <c r="I32" s="135">
        <f>IF(V32=0,0,(SUMIF($V$26:$V$54,0,$U$26:$U$54)/(100-SUMIF($V$26:$V$54,0,$U$26:$U$54))*U32)+U32)</f>
        <v>22</v>
      </c>
      <c r="J32" s="82"/>
      <c r="S32" s="6">
        <v>10</v>
      </c>
      <c r="T32" s="16">
        <v>8.3333329999999997</v>
      </c>
      <c r="U32" s="86">
        <v>22</v>
      </c>
      <c r="V32" s="86">
        <f>SUM(H32:H43)</f>
        <v>99.999995999999967</v>
      </c>
    </row>
    <row r="33" spans="3:22" ht="50.25" customHeight="1" x14ac:dyDescent="0.25">
      <c r="C33" s="95"/>
      <c r="D33" s="118" t="s">
        <v>58</v>
      </c>
      <c r="E33" s="119"/>
      <c r="F33" s="120"/>
      <c r="G33" s="28">
        <v>10</v>
      </c>
      <c r="H33" s="29">
        <f>IF(G33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33)+T33)</f>
        <v>8.3333329999999997</v>
      </c>
      <c r="I33" s="136"/>
      <c r="J33" s="83"/>
      <c r="S33" s="6">
        <v>10</v>
      </c>
      <c r="T33" s="16">
        <v>8.3333329999999997</v>
      </c>
      <c r="U33" s="86"/>
      <c r="V33" s="86"/>
    </row>
    <row r="34" spans="3:22" ht="46.5" customHeight="1" x14ac:dyDescent="0.25">
      <c r="C34" s="95"/>
      <c r="D34" s="118" t="s">
        <v>59</v>
      </c>
      <c r="E34" s="119"/>
      <c r="F34" s="120"/>
      <c r="G34" s="28">
        <v>10</v>
      </c>
      <c r="H34" s="29">
        <f>IF(G34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34)+T34)</f>
        <v>8.3333329999999997</v>
      </c>
      <c r="I34" s="136"/>
      <c r="J34" s="83"/>
      <c r="S34" s="6">
        <v>10</v>
      </c>
      <c r="T34" s="16">
        <v>8.3333329999999997</v>
      </c>
      <c r="U34" s="86"/>
      <c r="V34" s="86"/>
    </row>
    <row r="35" spans="3:22" ht="53.25" customHeight="1" x14ac:dyDescent="0.25">
      <c r="C35" s="95"/>
      <c r="D35" s="118" t="s">
        <v>60</v>
      </c>
      <c r="E35" s="119"/>
      <c r="F35" s="120"/>
      <c r="G35" s="28">
        <v>10</v>
      </c>
      <c r="H35" s="29">
        <f>IF(G35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35)+T35)</f>
        <v>8.3333329999999997</v>
      </c>
      <c r="I35" s="136"/>
      <c r="J35" s="83"/>
      <c r="S35" s="6">
        <v>10</v>
      </c>
      <c r="T35" s="16">
        <v>8.3333329999999997</v>
      </c>
      <c r="U35" s="86"/>
      <c r="V35" s="86"/>
    </row>
    <row r="36" spans="3:22" ht="54.75" customHeight="1" x14ac:dyDescent="0.25">
      <c r="C36" s="95"/>
      <c r="D36" s="118" t="s">
        <v>46</v>
      </c>
      <c r="E36" s="119"/>
      <c r="F36" s="120"/>
      <c r="G36" s="28">
        <v>10</v>
      </c>
      <c r="H36" s="29">
        <f>IF(G36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36)+T36)</f>
        <v>8.3333329999999997</v>
      </c>
      <c r="I36" s="136"/>
      <c r="J36" s="83"/>
      <c r="S36" s="6">
        <v>10</v>
      </c>
      <c r="T36" s="16">
        <v>8.3333329999999997</v>
      </c>
      <c r="U36" s="86"/>
      <c r="V36" s="86"/>
    </row>
    <row r="37" spans="3:22" ht="63" customHeight="1" x14ac:dyDescent="0.25">
      <c r="C37" s="95"/>
      <c r="D37" s="118" t="s">
        <v>61</v>
      </c>
      <c r="E37" s="119"/>
      <c r="F37" s="120"/>
      <c r="G37" s="28">
        <v>10</v>
      </c>
      <c r="H37" s="29">
        <f>IF(G37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37)+T37)</f>
        <v>8.3333329999999997</v>
      </c>
      <c r="I37" s="136"/>
      <c r="J37" s="83"/>
      <c r="S37" s="6">
        <v>10</v>
      </c>
      <c r="T37" s="16">
        <v>8.3333329999999997</v>
      </c>
      <c r="U37" s="86"/>
      <c r="V37" s="86"/>
    </row>
    <row r="38" spans="3:22" ht="51.75" customHeight="1" x14ac:dyDescent="0.25">
      <c r="C38" s="95"/>
      <c r="D38" s="92" t="s">
        <v>65</v>
      </c>
      <c r="E38" s="92"/>
      <c r="F38" s="92"/>
      <c r="G38" s="32">
        <v>10</v>
      </c>
      <c r="H38" s="29">
        <f>IF(G38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38)+T38)</f>
        <v>8.3333329999999997</v>
      </c>
      <c r="I38" s="136"/>
      <c r="J38" s="83"/>
      <c r="N38" s="85"/>
      <c r="O38" s="85"/>
      <c r="P38" s="85"/>
      <c r="Q38" s="85"/>
      <c r="R38" s="85"/>
      <c r="S38" s="6">
        <v>10</v>
      </c>
      <c r="T38" s="16">
        <v>8.3333329999999997</v>
      </c>
      <c r="U38" s="86"/>
      <c r="V38" s="86"/>
    </row>
    <row r="39" spans="3:22" ht="50.25" customHeight="1" x14ac:dyDescent="0.25">
      <c r="C39" s="95"/>
      <c r="D39" s="92" t="s">
        <v>66</v>
      </c>
      <c r="E39" s="92"/>
      <c r="F39" s="92"/>
      <c r="G39" s="32">
        <v>10</v>
      </c>
      <c r="H39" s="29">
        <f>IF(G39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39)+T39)</f>
        <v>8.3333329999999997</v>
      </c>
      <c r="I39" s="136"/>
      <c r="J39" s="83"/>
      <c r="N39" s="85"/>
      <c r="O39" s="85"/>
      <c r="P39" s="85"/>
      <c r="Q39" s="85"/>
      <c r="R39" s="85"/>
      <c r="S39" s="6">
        <v>10</v>
      </c>
      <c r="T39" s="16">
        <v>8.3333329999999997</v>
      </c>
      <c r="U39" s="86"/>
      <c r="V39" s="86"/>
    </row>
    <row r="40" spans="3:22" ht="66" customHeight="1" x14ac:dyDescent="0.25">
      <c r="C40" s="95"/>
      <c r="D40" s="92" t="s">
        <v>67</v>
      </c>
      <c r="E40" s="92"/>
      <c r="F40" s="92"/>
      <c r="G40" s="32">
        <v>10</v>
      </c>
      <c r="H40" s="29">
        <f>IF(G40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40)+T40)</f>
        <v>8.3333329999999997</v>
      </c>
      <c r="I40" s="136"/>
      <c r="J40" s="83"/>
      <c r="N40" s="85"/>
      <c r="O40" s="85"/>
      <c r="P40" s="85"/>
      <c r="Q40" s="85"/>
      <c r="R40" s="85"/>
      <c r="S40" s="6">
        <v>10</v>
      </c>
      <c r="T40" s="16">
        <v>8.3333329999999997</v>
      </c>
      <c r="U40" s="86"/>
      <c r="V40" s="86"/>
    </row>
    <row r="41" spans="3:22" ht="69.75" customHeight="1" x14ac:dyDescent="0.25">
      <c r="C41" s="95"/>
      <c r="D41" s="92" t="s">
        <v>68</v>
      </c>
      <c r="E41" s="92"/>
      <c r="F41" s="93"/>
      <c r="G41" s="32">
        <v>10</v>
      </c>
      <c r="H41" s="29">
        <f>IF(G41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41)+T41)</f>
        <v>8.3333329999999997</v>
      </c>
      <c r="I41" s="136"/>
      <c r="J41" s="83"/>
      <c r="N41" s="85"/>
      <c r="O41" s="85"/>
      <c r="P41" s="85"/>
      <c r="Q41" s="85"/>
      <c r="R41" s="85"/>
      <c r="S41" s="6">
        <v>10</v>
      </c>
      <c r="T41" s="16">
        <v>8.3333329999999997</v>
      </c>
      <c r="U41" s="86"/>
      <c r="V41" s="86"/>
    </row>
    <row r="42" spans="3:22" ht="55.5" customHeight="1" x14ac:dyDescent="0.25">
      <c r="C42" s="95"/>
      <c r="D42" s="92" t="s">
        <v>69</v>
      </c>
      <c r="E42" s="92"/>
      <c r="F42" s="93"/>
      <c r="G42" s="32">
        <v>10</v>
      </c>
      <c r="H42" s="29">
        <f>IF(G42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42)+T42)</f>
        <v>8.3333329999999997</v>
      </c>
      <c r="I42" s="136"/>
      <c r="J42" s="83"/>
      <c r="N42" s="85"/>
      <c r="O42" s="85"/>
      <c r="P42" s="85"/>
      <c r="Q42" s="85"/>
      <c r="R42" s="85"/>
      <c r="S42" s="6">
        <v>10</v>
      </c>
      <c r="T42" s="16">
        <v>8.3333329999999997</v>
      </c>
      <c r="U42" s="86"/>
      <c r="V42" s="86"/>
    </row>
    <row r="43" spans="3:22" ht="38.25" customHeight="1" thickBot="1" x14ac:dyDescent="0.3">
      <c r="C43" s="159"/>
      <c r="D43" s="150" t="s">
        <v>62</v>
      </c>
      <c r="E43" s="151"/>
      <c r="F43" s="160"/>
      <c r="G43" s="30">
        <v>10</v>
      </c>
      <c r="H43" s="29">
        <f>IF(G43="NA",0,(SUMIF($G$32:$G$33:$G$34:$G$35:$G$36:$G$37:$G$38:$G$39:$G$40:$G$41:$G$42:$G$43,"NA",$T$32:$T$33:$T$34:$T$35:$T$36:$T$37:$T$38:$T$39:$T$40:$T$41:$T$42:$T$43)/(100-SUMIF($G$32:$G$33:$G$34:$G$35:$G$36:$G$37:$G$38:$G$39:$G$40:$G$41:$G$42:$G$43,"NA",$T$32:$T$33:$T$34:$T$35:$T$36:$T$37:$T$38:$T$39:$T$40:$T$41:$T$42:$T$43))*T43)+T43)</f>
        <v>8.3333329999999997</v>
      </c>
      <c r="I43" s="142"/>
      <c r="J43" s="84"/>
      <c r="S43" s="6">
        <v>10</v>
      </c>
      <c r="T43" s="16">
        <v>8.3333329999999997</v>
      </c>
      <c r="U43" s="86"/>
      <c r="V43" s="86"/>
    </row>
    <row r="44" spans="3:22" ht="38.25" customHeight="1" x14ac:dyDescent="0.25">
      <c r="C44" s="94" t="s">
        <v>23</v>
      </c>
      <c r="D44" s="132" t="s">
        <v>73</v>
      </c>
      <c r="E44" s="133"/>
      <c r="F44" s="134"/>
      <c r="G44" s="26">
        <v>10</v>
      </c>
      <c r="H44" s="27">
        <f>IF(G44="NA",0,(SUMIF($G$44:$G$45,"NA",$T$44:$T$45)/(100-SUMIF($G$44:$G$45,"NA",$T$44:$T$45))*T44)+T44)</f>
        <v>60</v>
      </c>
      <c r="I44" s="135">
        <f>IF(V44=0,0,(SUMIF($V$26:$V$54,0,$U$26:$U$54)/(100-SUMIF($V$26:$V$54,0,$U$26:$U$54))*U44)+U44)</f>
        <v>15</v>
      </c>
      <c r="J44" s="82"/>
      <c r="S44" s="6">
        <v>10</v>
      </c>
      <c r="T44" s="16">
        <v>60</v>
      </c>
      <c r="U44" s="137">
        <v>15</v>
      </c>
      <c r="V44" s="86">
        <f>SUM(H44:H45)</f>
        <v>100</v>
      </c>
    </row>
    <row r="45" spans="3:22" ht="38.25" customHeight="1" thickBot="1" x14ac:dyDescent="0.3">
      <c r="C45" s="159"/>
      <c r="D45" s="96" t="s">
        <v>19</v>
      </c>
      <c r="E45" s="96"/>
      <c r="F45" s="96"/>
      <c r="G45" s="30">
        <v>10</v>
      </c>
      <c r="H45" s="31">
        <f>IF(G45="NA",0,(SUMIF($G$44:$G$45,"NA",$T$44:$T$45)/(100-SUMIF($G$44:$G$45,"NA",$T$44:$T$45))*T45)+T45)</f>
        <v>40</v>
      </c>
      <c r="I45" s="142"/>
      <c r="J45" s="84"/>
      <c r="S45" s="6">
        <v>10</v>
      </c>
      <c r="T45" s="16">
        <v>40</v>
      </c>
      <c r="U45" s="138"/>
      <c r="V45" s="86"/>
    </row>
    <row r="46" spans="3:22" ht="38.25" customHeight="1" x14ac:dyDescent="0.25">
      <c r="C46" s="94" t="s">
        <v>24</v>
      </c>
      <c r="D46" s="132" t="s">
        <v>18</v>
      </c>
      <c r="E46" s="133"/>
      <c r="F46" s="134"/>
      <c r="G46" s="26">
        <v>10</v>
      </c>
      <c r="H46" s="27">
        <f>IF(G46="NA",0,(SUMIF($G$46:$G$47,"NA",$T$46:$T$47)/(100-SUMIF($G$46:$G$47,"NA",$T$46:$T$47))*T46)+T46)</f>
        <v>50</v>
      </c>
      <c r="I46" s="135">
        <f>IF(V46=0,0,(SUMIF($V$26:$V$54,0,$U$26:$U$54)/(100-SUMIF($V$26:$V$54,0,$U$26:$U$54))*U46)+U46)</f>
        <v>8</v>
      </c>
      <c r="J46" s="82"/>
      <c r="M46" s="11"/>
      <c r="N46" s="12"/>
      <c r="S46" s="6">
        <v>10</v>
      </c>
      <c r="T46" s="16">
        <v>50</v>
      </c>
      <c r="U46" s="137">
        <v>8</v>
      </c>
      <c r="V46" s="86">
        <f>SUM(H46:H47)</f>
        <v>100</v>
      </c>
    </row>
    <row r="47" spans="3:22" ht="33.75" customHeight="1" thickBot="1" x14ac:dyDescent="0.3">
      <c r="C47" s="95"/>
      <c r="D47" s="155" t="s">
        <v>45</v>
      </c>
      <c r="E47" s="156"/>
      <c r="F47" s="157"/>
      <c r="G47" s="32">
        <v>10</v>
      </c>
      <c r="H47" s="33">
        <f>IF(G47="NA",0,(SUMIF($G$46:$G$47,"NA",$T$46:$T$47)/(100-SUMIF($G$46:$G$47,"NA",$T$46:$T$47))*T47)+T47)</f>
        <v>50</v>
      </c>
      <c r="I47" s="136"/>
      <c r="J47" s="83"/>
      <c r="M47" s="11"/>
      <c r="N47" s="12"/>
      <c r="S47" s="6">
        <v>10</v>
      </c>
      <c r="T47" s="16">
        <v>50</v>
      </c>
      <c r="U47" s="139"/>
      <c r="V47" s="86"/>
    </row>
    <row r="48" spans="3:22" ht="68.25" customHeight="1" x14ac:dyDescent="0.25">
      <c r="C48" s="87" t="s">
        <v>28</v>
      </c>
      <c r="D48" s="132" t="s">
        <v>74</v>
      </c>
      <c r="E48" s="133"/>
      <c r="F48" s="153"/>
      <c r="G48" s="71">
        <v>10</v>
      </c>
      <c r="H48" s="69">
        <f>IF(G48="NA",0,(SUMIF($G$48:$G$49,"NA",$T$48:$T$49)/(100-SUMIF($G$48:$G$49,"NA",$T$48:$T$49))*T48)+T48)</f>
        <v>50</v>
      </c>
      <c r="I48" s="140">
        <f>IF(V48=0,0,(SUMIF($V$26:$V$54,0,$U$26:$U$54)/(100-SUMIF($V$26:$V$54,0,$U$26:$U$54))*U48)+U48)</f>
        <v>17</v>
      </c>
      <c r="J48" s="143"/>
      <c r="M48" s="11"/>
      <c r="N48" s="12"/>
      <c r="S48" s="6">
        <v>10</v>
      </c>
      <c r="T48" s="16">
        <v>50</v>
      </c>
      <c r="U48" s="137">
        <v>17</v>
      </c>
      <c r="V48" s="137">
        <f>SUM(H48:H49)</f>
        <v>100</v>
      </c>
    </row>
    <row r="49" spans="3:31" ht="68.25" customHeight="1" thickBot="1" x14ac:dyDescent="0.3">
      <c r="C49" s="88"/>
      <c r="D49" s="89" t="s">
        <v>64</v>
      </c>
      <c r="E49" s="90"/>
      <c r="F49" s="91"/>
      <c r="G49" s="72">
        <v>10</v>
      </c>
      <c r="H49" s="70">
        <f>IF(G49="NA",0,(SUMIF($G$48:$G$49,"NA",$T$48:$T$49)/(100-SUMIF($G$48:$G$49,"NA",$T$48:$T$49))*T49)+T49)</f>
        <v>50</v>
      </c>
      <c r="I49" s="141"/>
      <c r="J49" s="144"/>
      <c r="M49" s="11"/>
      <c r="N49" s="12"/>
      <c r="S49" s="6">
        <v>10</v>
      </c>
      <c r="T49" s="16">
        <v>50</v>
      </c>
      <c r="U49" s="138"/>
      <c r="V49" s="138"/>
    </row>
    <row r="50" spans="3:31" ht="54.75" customHeight="1" x14ac:dyDescent="0.25">
      <c r="C50" s="95" t="s">
        <v>27</v>
      </c>
      <c r="D50" s="176" t="s">
        <v>44</v>
      </c>
      <c r="E50" s="176"/>
      <c r="F50" s="176"/>
      <c r="G50" s="81">
        <v>10</v>
      </c>
      <c r="H50" s="68">
        <f>IF(G50="NA",0,(SUMIF($G$50:$G$51:$G$52,"NA",$T$50:$T$51:$T$52)/(100-SUMIF($G$50:$G$51:$G$52,"NA",$T$50:$T$51:$T$52))*T50)+T50)</f>
        <v>30</v>
      </c>
      <c r="I50" s="146">
        <f>IF(V50=0,0,(SUMIF($V$26:$V$54,0,$U$26:$U$54)/(100-SUMIF($V$26:$V$54,0,$U$26:$U$54))*U50)+U50)</f>
        <v>12</v>
      </c>
      <c r="J50" s="83"/>
      <c r="M50" s="11"/>
      <c r="S50" s="6">
        <v>10</v>
      </c>
      <c r="T50" s="16">
        <v>30</v>
      </c>
      <c r="U50" s="137">
        <v>12</v>
      </c>
      <c r="V50" s="86">
        <f>SUM(H50:H52)</f>
        <v>100</v>
      </c>
    </row>
    <row r="51" spans="3:31" s="63" customFormat="1" ht="51.75" customHeight="1" x14ac:dyDescent="0.25">
      <c r="C51" s="95"/>
      <c r="D51" s="172" t="s">
        <v>51</v>
      </c>
      <c r="E51" s="173"/>
      <c r="F51" s="174"/>
      <c r="G51" s="28">
        <v>10</v>
      </c>
      <c r="H51" s="29">
        <f>IF(G51="NA",0,(SUMIF($G$50:$G$51:$G$52,"NA",$T$50:$T$51:$T$52)/(100-SUMIF($G$50:$G$51:$G$52,"NA",$T$50:$T$51:$T$52))*T51)+T51)</f>
        <v>40</v>
      </c>
      <c r="I51" s="147"/>
      <c r="J51" s="83"/>
      <c r="K51" s="60"/>
      <c r="L51" s="60"/>
      <c r="M51" s="61"/>
      <c r="N51" s="60"/>
      <c r="O51" s="60"/>
      <c r="P51" s="60"/>
      <c r="Q51" s="60"/>
      <c r="R51" s="60"/>
      <c r="S51" s="60">
        <v>10</v>
      </c>
      <c r="T51" s="62">
        <v>40</v>
      </c>
      <c r="U51" s="139"/>
      <c r="V51" s="86"/>
      <c r="W51" s="60"/>
      <c r="X51" s="60"/>
      <c r="Y51" s="60"/>
      <c r="Z51" s="60"/>
      <c r="AA51" s="60"/>
      <c r="AB51" s="60"/>
      <c r="AC51" s="60"/>
      <c r="AD51" s="60"/>
      <c r="AE51" s="60"/>
    </row>
    <row r="52" spans="3:31" ht="52.5" customHeight="1" thickBot="1" x14ac:dyDescent="0.3">
      <c r="C52" s="159"/>
      <c r="D52" s="89" t="s">
        <v>48</v>
      </c>
      <c r="E52" s="90"/>
      <c r="F52" s="175"/>
      <c r="G52" s="30">
        <v>10</v>
      </c>
      <c r="H52" s="31">
        <f>IF(G52="NA",0,(SUMIF($G$50:$G$51:$G$52,"NA",$T$50:$T$51:$T$52)/(100-SUMIF($G$50:$G$51:$G$52,"NA",$T$50:$T$51:$T$52))*T52)+T52)</f>
        <v>30</v>
      </c>
      <c r="I52" s="148"/>
      <c r="J52" s="84"/>
      <c r="M52" s="11"/>
      <c r="S52" s="6">
        <v>10</v>
      </c>
      <c r="T52" s="16">
        <v>30</v>
      </c>
      <c r="U52" s="138"/>
      <c r="V52" s="86"/>
    </row>
    <row r="53" spans="3:31" ht="38.25" hidden="1" customHeight="1" thickBot="1" x14ac:dyDescent="0.3">
      <c r="C53" s="73" t="s">
        <v>25</v>
      </c>
      <c r="D53" s="169" t="s">
        <v>63</v>
      </c>
      <c r="E53" s="170"/>
      <c r="F53" s="171"/>
      <c r="G53" s="34">
        <v>10</v>
      </c>
      <c r="H53" s="35">
        <f>IF(G53="NA",0,(SUMIF($G$53,"NA",$T$53)/(100-SUMIF($G$53,"NA",$T$53))*T53)+T53)</f>
        <v>100</v>
      </c>
      <c r="I53" s="65">
        <f>IF(V53=0,0,(SUMIF($V$26:$V$54,0,$U$26:$U$54)/(100-SUMIF($V$26:$V$54,0,$U$26:$U$54))*U53)+U53)</f>
        <v>0</v>
      </c>
      <c r="J53" s="36"/>
      <c r="M53" s="11"/>
      <c r="S53" s="6">
        <v>10</v>
      </c>
      <c r="T53" s="16">
        <v>100</v>
      </c>
      <c r="U53" s="16">
        <v>0</v>
      </c>
      <c r="V53" s="16">
        <f>SUM(H53)</f>
        <v>100</v>
      </c>
    </row>
    <row r="54" spans="3:31" ht="38.25" customHeight="1" thickBot="1" x14ac:dyDescent="0.3">
      <c r="C54" s="73" t="s">
        <v>26</v>
      </c>
      <c r="D54" s="169" t="s">
        <v>17</v>
      </c>
      <c r="E54" s="170"/>
      <c r="F54" s="171"/>
      <c r="G54" s="34">
        <v>10</v>
      </c>
      <c r="H54" s="35">
        <f>IF(G54="NA",0,(SUMIF($G$54,"NA",$T$54)/(100-SUMIF($G$54,"NA",$T$54))*T54)+T54)</f>
        <v>100</v>
      </c>
      <c r="I54" s="67">
        <f>IF(V54=0,0,(SUMIF($V$26:$V$54,0,$U$26:$U$54)/(100-SUMIF($V$26:$V$54,0,$U$26:$U$54))*U54)+U54)</f>
        <v>8</v>
      </c>
      <c r="J54" s="34"/>
      <c r="M54" s="11"/>
      <c r="S54" s="6">
        <v>10</v>
      </c>
      <c r="T54" s="16">
        <v>100</v>
      </c>
      <c r="U54" s="66">
        <v>8</v>
      </c>
      <c r="V54" s="16">
        <f>SUM(H54:H55)</f>
        <v>100</v>
      </c>
    </row>
    <row r="55" spans="3:31" ht="27.75" customHeight="1" thickBot="1" x14ac:dyDescent="0.3">
      <c r="C55" s="167" t="s">
        <v>13</v>
      </c>
      <c r="D55" s="168"/>
      <c r="E55" s="168"/>
      <c r="F55" s="168"/>
      <c r="G55" s="37">
        <f>SUM(G26:G54)</f>
        <v>290</v>
      </c>
      <c r="H55" s="38" t="s">
        <v>14</v>
      </c>
      <c r="I55" s="39">
        <f>SUM(I26:I54)</f>
        <v>100</v>
      </c>
      <c r="J55" s="40"/>
      <c r="T55" s="13"/>
      <c r="U55" s="17">
        <f>SUM(U26:U54)</f>
        <v>100</v>
      </c>
      <c r="V55" s="13"/>
    </row>
    <row r="56" spans="3:31" ht="27.75" customHeight="1" thickBot="1" x14ac:dyDescent="0.3">
      <c r="C56" s="164" t="s">
        <v>52</v>
      </c>
      <c r="D56" s="165"/>
      <c r="E56" s="165"/>
      <c r="F56" s="165"/>
      <c r="G56" s="165"/>
      <c r="H56" s="165"/>
      <c r="I56" s="165"/>
      <c r="J56" s="166"/>
      <c r="T56" s="13"/>
      <c r="U56" s="13"/>
      <c r="V56" s="13"/>
    </row>
    <row r="57" spans="3:31" ht="13.15" customHeight="1" x14ac:dyDescent="0.25">
      <c r="C57" s="3"/>
      <c r="D57" s="3"/>
      <c r="E57" s="3"/>
      <c r="F57" s="3"/>
      <c r="I57" s="2"/>
      <c r="T57" s="18"/>
      <c r="U57" s="18"/>
      <c r="V57" s="18"/>
    </row>
    <row r="58" spans="3:31" ht="78.75" customHeight="1" x14ac:dyDescent="0.25">
      <c r="D58" s="97"/>
      <c r="E58" s="98"/>
      <c r="F58" s="98"/>
    </row>
    <row r="59" spans="3:31" ht="27.75" customHeight="1" x14ac:dyDescent="0.25"/>
    <row r="60" spans="3:31" ht="27.75" customHeight="1" x14ac:dyDescent="0.25"/>
    <row r="61" spans="3:31" ht="27.75" customHeight="1" x14ac:dyDescent="0.25"/>
    <row r="62" spans="3:31" ht="27.75" customHeight="1" x14ac:dyDescent="0.25"/>
    <row r="63" spans="3:31" ht="27.75" customHeight="1" x14ac:dyDescent="0.25"/>
    <row r="64" spans="3:31" ht="27.75" customHeight="1" x14ac:dyDescent="0.25"/>
    <row r="65" ht="27.75" customHeight="1" x14ac:dyDescent="0.25"/>
    <row r="66" ht="27.75" customHeight="1" x14ac:dyDescent="0.25"/>
    <row r="67" ht="27.75" customHeight="1" x14ac:dyDescent="0.25"/>
    <row r="68" ht="27.75" customHeight="1" x14ac:dyDescent="0.25"/>
    <row r="69" ht="27.75" customHeight="1" x14ac:dyDescent="0.25"/>
  </sheetData>
  <mergeCells count="80">
    <mergeCell ref="C56:J56"/>
    <mergeCell ref="C55:F55"/>
    <mergeCell ref="D54:F54"/>
    <mergeCell ref="D51:F51"/>
    <mergeCell ref="D52:F52"/>
    <mergeCell ref="C50:C52"/>
    <mergeCell ref="J50:J52"/>
    <mergeCell ref="D50:F50"/>
    <mergeCell ref="D53:F53"/>
    <mergeCell ref="I50:I52"/>
    <mergeCell ref="C26:C28"/>
    <mergeCell ref="D28:F28"/>
    <mergeCell ref="H18:J23"/>
    <mergeCell ref="I26:I28"/>
    <mergeCell ref="D48:F48"/>
    <mergeCell ref="C44:C45"/>
    <mergeCell ref="D47:F47"/>
    <mergeCell ref="D44:F44"/>
    <mergeCell ref="D46:F46"/>
    <mergeCell ref="C32:C43"/>
    <mergeCell ref="D43:F43"/>
    <mergeCell ref="D34:F34"/>
    <mergeCell ref="D32:F32"/>
    <mergeCell ref="D33:F33"/>
    <mergeCell ref="D35:F35"/>
    <mergeCell ref="D37:F37"/>
    <mergeCell ref="U26:U28"/>
    <mergeCell ref="V26:V28"/>
    <mergeCell ref="V29:V31"/>
    <mergeCell ref="V32:V43"/>
    <mergeCell ref="U29:U31"/>
    <mergeCell ref="U32:U43"/>
    <mergeCell ref="C29:C31"/>
    <mergeCell ref="D36:F36"/>
    <mergeCell ref="I29:I31"/>
    <mergeCell ref="I32:I43"/>
    <mergeCell ref="D30:F30"/>
    <mergeCell ref="D31:F31"/>
    <mergeCell ref="D29:F29"/>
    <mergeCell ref="D38:F38"/>
    <mergeCell ref="D42:F42"/>
    <mergeCell ref="I46:I47"/>
    <mergeCell ref="V44:V45"/>
    <mergeCell ref="U44:U45"/>
    <mergeCell ref="V50:V52"/>
    <mergeCell ref="U46:U47"/>
    <mergeCell ref="U50:U52"/>
    <mergeCell ref="I48:I49"/>
    <mergeCell ref="U48:U49"/>
    <mergeCell ref="V48:V49"/>
    <mergeCell ref="I44:I45"/>
    <mergeCell ref="J48:J49"/>
    <mergeCell ref="D58:F58"/>
    <mergeCell ref="I2:M8"/>
    <mergeCell ref="N2:P8"/>
    <mergeCell ref="E10:H11"/>
    <mergeCell ref="H14:J15"/>
    <mergeCell ref="H16:J17"/>
    <mergeCell ref="E2:E8"/>
    <mergeCell ref="F2:F8"/>
    <mergeCell ref="J29:J31"/>
    <mergeCell ref="D27:F27"/>
    <mergeCell ref="C10:D10"/>
    <mergeCell ref="C12:J12"/>
    <mergeCell ref="C24:J24"/>
    <mergeCell ref="D25:F25"/>
    <mergeCell ref="D26:F26"/>
    <mergeCell ref="J26:J28"/>
    <mergeCell ref="C48:C49"/>
    <mergeCell ref="D49:F49"/>
    <mergeCell ref="D39:F39"/>
    <mergeCell ref="D40:F40"/>
    <mergeCell ref="D41:F41"/>
    <mergeCell ref="C46:C47"/>
    <mergeCell ref="D45:F45"/>
    <mergeCell ref="J32:J43"/>
    <mergeCell ref="J44:J45"/>
    <mergeCell ref="J46:J47"/>
    <mergeCell ref="N38:R42"/>
    <mergeCell ref="V46:V47"/>
  </mergeCells>
  <dataValidations count="1">
    <dataValidation type="list" allowBlank="1" showInputMessage="1" showErrorMessage="1" sqref="G26:G54" xr:uid="{00000000-0002-0000-0000-000000000000}">
      <formula1>$U$21:$U$24</formula1>
    </dataValidation>
  </dataValidations>
  <printOptions horizontalCentered="1" verticalCentered="1"/>
  <pageMargins left="0.5" right="0.31496062992125984" top="0.19685039370078741" bottom="0.19685039370078741" header="0.2" footer="0.17"/>
  <pageSetup paperSize="9" scale="3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Avaliação de Desempenho</vt:lpstr>
      <vt:lpstr>'Avaliação de Desempenho'!Area_de_impressao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</dc:creator>
  <cp:lastModifiedBy>Gabriel Valentino De Oliveira</cp:lastModifiedBy>
  <cp:lastPrinted>2019-02-25T17:00:57Z</cp:lastPrinted>
  <dcterms:created xsi:type="dcterms:W3CDTF">2012-06-06T13:59:28Z</dcterms:created>
  <dcterms:modified xsi:type="dcterms:W3CDTF">2021-01-26T21:29:43Z</dcterms:modified>
</cp:coreProperties>
</file>